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660" firstSheet="2" activeTab="9"/>
  </bookViews>
  <sheets>
    <sheet name="zał.1" sheetId="1" r:id="rId1"/>
    <sheet name="zał.2" sheetId="2" r:id="rId2"/>
    <sheet name="zał.4" sheetId="3" r:id="rId3"/>
    <sheet name="zał.5" sheetId="4" r:id="rId4"/>
    <sheet name="zał.7- inwetycje" sheetId="5" r:id="rId5"/>
    <sheet name="zał. - 8 UE" sheetId="6" r:id="rId6"/>
    <sheet name="zał.9 - dotacje" sheetId="7" r:id="rId7"/>
    <sheet name="zał. 10 FS" sheetId="8" r:id="rId8"/>
    <sheet name="zał.11 och. śr." sheetId="9" r:id="rId9"/>
    <sheet name="zał. 12 przeds." sheetId="10" r:id="rId10"/>
  </sheets>
  <definedNames>
    <definedName name="_xlnm.Print_Area" localSheetId="7">'zał. 10 FS'!$A$1:$I$359</definedName>
    <definedName name="_xlnm.Print_Area" localSheetId="9">'zał. 12 przeds.'!$A$1:$R$109</definedName>
    <definedName name="_xlnm.Print_Area" localSheetId="8">'zał.11 och. śr.'!$A$1:$J$31</definedName>
    <definedName name="_xlnm.Print_Area" localSheetId="1">'zał.2'!$A$1:$M$97</definedName>
    <definedName name="_xlnm.Print_Area" localSheetId="2">'zał.4'!$A$1:$I$66</definedName>
    <definedName name="_xlnm.Print_Area" localSheetId="4">'zał.7- inwetycje'!$A$1:$I$75</definedName>
    <definedName name="_xlnm.Print_Titles" localSheetId="5">'zał. - 8 UE'!$6:$9</definedName>
    <definedName name="_xlnm.Print_Titles" localSheetId="7">'zał. 10 FS'!$6:$10</definedName>
    <definedName name="_xlnm.Print_Titles" localSheetId="9">'zał. 12 przeds.'!$5:$6</definedName>
    <definedName name="_xlnm.Print_Titles" localSheetId="8">'zał.11 och. śr.'!$7:$9</definedName>
    <definedName name="_xlnm.Print_Titles" localSheetId="1">'zał.2'!$9:$11</definedName>
    <definedName name="_xlnm.Print_Titles" localSheetId="2">'zał.4'!$7:$11</definedName>
    <definedName name="_xlnm.Print_Titles" localSheetId="4">'zał.7- inwetycje'!$5:$8</definedName>
    <definedName name="_xlnm.Print_Titles" localSheetId="6">'zał.9 - dotacje'!$8:$10</definedName>
  </definedNames>
  <calcPr fullCalcOnLoad="1"/>
</workbook>
</file>

<file path=xl/sharedStrings.xml><?xml version="1.0" encoding="utf-8"?>
<sst xmlns="http://schemas.openxmlformats.org/spreadsheetml/2006/main" count="1377" uniqueCount="808">
  <si>
    <t>Załącznik nr 1</t>
  </si>
  <si>
    <t xml:space="preserve">    Dział</t>
  </si>
  <si>
    <t>Wyszczególnienie</t>
  </si>
  <si>
    <t>Plan po zmianach</t>
  </si>
  <si>
    <t>% wykonania planu</t>
  </si>
  <si>
    <t>1.</t>
  </si>
  <si>
    <t>2.</t>
  </si>
  <si>
    <t>3.</t>
  </si>
  <si>
    <t>4.</t>
  </si>
  <si>
    <t>5.</t>
  </si>
  <si>
    <t>6.</t>
  </si>
  <si>
    <t>010</t>
  </si>
  <si>
    <t xml:space="preserve"> Rolnictwo i łowiectwo</t>
  </si>
  <si>
    <t>020</t>
  </si>
  <si>
    <t xml:space="preserve"> Leśnictwo</t>
  </si>
  <si>
    <t>Transport i łączność</t>
  </si>
  <si>
    <t xml:space="preserve"> Administracja publiczna</t>
  </si>
  <si>
    <t xml:space="preserve"> Urzędy naczelnych organów władzy państwowej </t>
  </si>
  <si>
    <t xml:space="preserve"> kontroli  i ochrony prawa oraz sądownictwa </t>
  </si>
  <si>
    <t xml:space="preserve"> Bezpieczeństwo publiczne i ochrona</t>
  </si>
  <si>
    <t xml:space="preserve"> przeciwpożarowa</t>
  </si>
  <si>
    <t xml:space="preserve"> Dochody od osób prawnych, od osób fizycznych</t>
  </si>
  <si>
    <t xml:space="preserve"> i od innych jednostek nie posiadających osobowości</t>
  </si>
  <si>
    <t xml:space="preserve"> prawnej oraz wydatki związane z ich poborem</t>
  </si>
  <si>
    <t xml:space="preserve"> Różne rozliczenia</t>
  </si>
  <si>
    <t xml:space="preserve"> Oświata i wychowanie</t>
  </si>
  <si>
    <t xml:space="preserve"> Pomoc społeczna</t>
  </si>
  <si>
    <t xml:space="preserve"> Edukacyjna opieka wychowawcza</t>
  </si>
  <si>
    <t xml:space="preserve"> Gospodarka komunalna i ochrona środowiska</t>
  </si>
  <si>
    <t xml:space="preserve"> Kultura i ochrona dziedzictwa narodowego</t>
  </si>
  <si>
    <t>Kultura fizyczna i sport</t>
  </si>
  <si>
    <t xml:space="preserve"> Ogółem dochody:</t>
  </si>
  <si>
    <t xml:space="preserve">     Lp.</t>
  </si>
  <si>
    <t xml:space="preserve">               Wyszczególnienie</t>
  </si>
  <si>
    <t xml:space="preserve">      I.</t>
  </si>
  <si>
    <t>II.</t>
  </si>
  <si>
    <t>III.</t>
  </si>
  <si>
    <t>RAZEM</t>
  </si>
  <si>
    <t xml:space="preserve">Dział </t>
  </si>
  <si>
    <t>Rozdział</t>
  </si>
  <si>
    <t>Paragraf</t>
  </si>
  <si>
    <t>Dotacje na realizację zadań zleconych</t>
  </si>
  <si>
    <t>Wydatki</t>
  </si>
  <si>
    <t>bieżące</t>
  </si>
  <si>
    <t>inwestycyjne</t>
  </si>
  <si>
    <t xml:space="preserve">Plan po </t>
  </si>
  <si>
    <t>Wykonanie</t>
  </si>
  <si>
    <t xml:space="preserve">% </t>
  </si>
  <si>
    <t>zmianach</t>
  </si>
  <si>
    <t xml:space="preserve">Administracja publiczna </t>
  </si>
  <si>
    <t xml:space="preserve">Urzędy wojewódzkie </t>
  </si>
  <si>
    <t xml:space="preserve">dotacje celowe otrzymane z budżetu państwa na </t>
  </si>
  <si>
    <t xml:space="preserve">realizację zadań bieżących z zakresu administracji </t>
  </si>
  <si>
    <t>razem dział 750</t>
  </si>
  <si>
    <t>razem dział 751</t>
  </si>
  <si>
    <t>Bezpieczeństwo publiczne i ochrona</t>
  </si>
  <si>
    <t>przeciwpożarowa</t>
  </si>
  <si>
    <t>Obrona cywilna</t>
  </si>
  <si>
    <t>razem dział 754</t>
  </si>
  <si>
    <t>Opieka społeczna</t>
  </si>
  <si>
    <t>razem dział 852</t>
  </si>
  <si>
    <t>Ogółem</t>
  </si>
  <si>
    <t>Działalnośc usługowa</t>
  </si>
  <si>
    <t>Obsługa długu publicznego</t>
  </si>
  <si>
    <t>Ochrona zdrowia</t>
  </si>
  <si>
    <t xml:space="preserve"> Ogółem wydatki:</t>
  </si>
  <si>
    <t>L.p.</t>
  </si>
  <si>
    <t>Dział</t>
  </si>
  <si>
    <t>01010</t>
  </si>
  <si>
    <t>RAZEM DZIAŁ 010</t>
  </si>
  <si>
    <t>RAZEM DZIAŁ 801</t>
  </si>
  <si>
    <t>RAZEM DZIAŁ 900</t>
  </si>
  <si>
    <t>OGÓŁEM</t>
  </si>
  <si>
    <t xml:space="preserve">                                   </t>
  </si>
  <si>
    <t>% wykonanie planu</t>
  </si>
  <si>
    <t xml:space="preserve">Struktura dochodów </t>
  </si>
  <si>
    <t>§</t>
  </si>
  <si>
    <t>6290</t>
  </si>
  <si>
    <t>0970</t>
  </si>
  <si>
    <t>0920</t>
  </si>
  <si>
    <t>0910</t>
  </si>
  <si>
    <t>0830</t>
  </si>
  <si>
    <t>2360</t>
  </si>
  <si>
    <t>0400</t>
  </si>
  <si>
    <t>DOTACJE Z BUDŻETU PAŃSTWA, w tym:</t>
  </si>
  <si>
    <t>Struktura</t>
  </si>
  <si>
    <t>Plan</t>
  </si>
  <si>
    <t>Rolnictwo i łowiectwo</t>
  </si>
  <si>
    <t>01095</t>
  </si>
  <si>
    <t>Pozostała działalność</t>
  </si>
  <si>
    <t>400</t>
  </si>
  <si>
    <t>Oświata i wychowanie</t>
  </si>
  <si>
    <t>Kultura i ochrona dziedzictwa narodowego</t>
  </si>
  <si>
    <t>Gospodarka komunalna i ochrona środowiska</t>
  </si>
  <si>
    <t>Edukacyjna opieka wychowawcza</t>
  </si>
  <si>
    <t>Pomoc społeczna</t>
  </si>
  <si>
    <t>Różne rozliczenia</t>
  </si>
  <si>
    <t>Administracja publiczna</t>
  </si>
  <si>
    <t xml:space="preserve">Gospodarka mieszkaniowa </t>
  </si>
  <si>
    <t>x</t>
  </si>
  <si>
    <t>DOCHODY  WŁASNE, w tym:</t>
  </si>
  <si>
    <t>Wytwarzanie i zaopatrywanie w energię elektryczną, gaz i wodę</t>
  </si>
  <si>
    <t>Załącznik nr 4</t>
  </si>
  <si>
    <t>7.</t>
  </si>
  <si>
    <t>wg uchwały budżetowej</t>
  </si>
  <si>
    <t>po zmianach</t>
  </si>
  <si>
    <t>(kol.6/5)</t>
  </si>
  <si>
    <t>1. dochody z podatków:</t>
  </si>
  <si>
    <t>0320</t>
  </si>
  <si>
    <t xml:space="preserve">podatek rolny </t>
  </si>
  <si>
    <t>0310</t>
  </si>
  <si>
    <t>podatek od nieruchomości</t>
  </si>
  <si>
    <t>0330</t>
  </si>
  <si>
    <t xml:space="preserve">podatek leśny </t>
  </si>
  <si>
    <t>0340</t>
  </si>
  <si>
    <t xml:space="preserve">podatek środków transportowych </t>
  </si>
  <si>
    <t>0350</t>
  </si>
  <si>
    <t xml:space="preserve">podatek od działalności gospodarczej osób fizycznych,opłacany w formie karty podatkowej </t>
  </si>
  <si>
    <t>0360</t>
  </si>
  <si>
    <t xml:space="preserve">podatek od spadków i darowizn </t>
  </si>
  <si>
    <t>0500</t>
  </si>
  <si>
    <t xml:space="preserve">podatek od czynnosci cywilnoprawnych </t>
  </si>
  <si>
    <t>0370</t>
  </si>
  <si>
    <t>2. wpływy z opłat:</t>
  </si>
  <si>
    <t>0410</t>
  </si>
  <si>
    <t>wpływy z opłaty skarbowej</t>
  </si>
  <si>
    <t>0460</t>
  </si>
  <si>
    <t>wpływy z opłaty eksploatacyjnej</t>
  </si>
  <si>
    <t>0480</t>
  </si>
  <si>
    <t>wpływy z opłat za wydawanie zezwoleń na sprzedaż alkoholu</t>
  </si>
  <si>
    <t>0490</t>
  </si>
  <si>
    <t xml:space="preserve">wpływy z opłaty produktowej </t>
  </si>
  <si>
    <t xml:space="preserve">3. dochody uzyskiwane przez gminne jednostki budżetowe                                                                                                                                                                     </t>
  </si>
  <si>
    <t>0750</t>
  </si>
  <si>
    <t xml:space="preserve">4. dochody z majątku gminy:                                                  </t>
  </si>
  <si>
    <t>0470</t>
  </si>
  <si>
    <t>wpływy z opłat za zarząd, użytkowanie, uzytkowanie wieczyste nieruchomości</t>
  </si>
  <si>
    <t>0760</t>
  </si>
  <si>
    <t>wpływy z tytułu przekształcenia użytkowania wieczystego przysługującego osobom fizycznym w prawo własności</t>
  </si>
  <si>
    <t>0770</t>
  </si>
  <si>
    <t xml:space="preserve">wpływy z tytułu odpłatnego nabycia prawa własności oraz prawa użytkowania wieczystego nieruchomości </t>
  </si>
  <si>
    <t>0870</t>
  </si>
  <si>
    <t>5. dochody należne gminie z tytułu dochodów uzyskiwanych na rzecz budżetu państwa w związku z realizacją zadań z zakresu administracji rządowej i innych zadań zleconych ustawami</t>
  </si>
  <si>
    <t xml:space="preserve">6. wpływy z odsetek :                                                                                                                   </t>
  </si>
  <si>
    <t>odsetki od nieterminowych wpłat z tytułu podatków i opłat</t>
  </si>
  <si>
    <t>pozostałe odsetki</t>
  </si>
  <si>
    <t xml:space="preserve">7. dotacje od innych j.s.t.                                                                                                                       </t>
  </si>
  <si>
    <t>0010</t>
  </si>
  <si>
    <t>podatek dochodowy od osób fizycznych</t>
  </si>
  <si>
    <t>0020</t>
  </si>
  <si>
    <t>podatek  dochodowy od osób prawnych</t>
  </si>
  <si>
    <t>SUBWENCJA, w tym:</t>
  </si>
  <si>
    <t>2920</t>
  </si>
  <si>
    <t>subwencje ogólne z budżetu państwa (część oświatowa)</t>
  </si>
  <si>
    <t>subwencje ogólne z budżetu państwa (część wyrównawcza)</t>
  </si>
  <si>
    <t>2010</t>
  </si>
  <si>
    <t>dotacje celowe z budżetu państwa na realizację zadań bieżących z zakresu administracji rządowej oraz innych zadań zleconych gminie ustawami</t>
  </si>
  <si>
    <t>6330</t>
  </si>
  <si>
    <t>2030</t>
  </si>
  <si>
    <t>dotacje celowe z budżetu państwa na realizację własnych zadań bieżących gmin</t>
  </si>
  <si>
    <t>Załącznik nr 2</t>
  </si>
  <si>
    <t>Załącznik nr 5</t>
  </si>
  <si>
    <t>Załącznik nr 7</t>
  </si>
  <si>
    <t xml:space="preserve">Świadczenia rodzinne, świadczenie z funduszu alimentacyjnego oraz składki na ubezpieczenia emerytalne i rentowe z ubezpieczenia społecznego </t>
  </si>
  <si>
    <t>01041</t>
  </si>
  <si>
    <t>70005</t>
  </si>
  <si>
    <t>92109</t>
  </si>
  <si>
    <t>opłata od posiadania psów</t>
  </si>
  <si>
    <t>dochody z najmu i dzierżawy składników majątkowych Skarbu Państwa, j.s.t.lub innych jednostek zaliczanych do sektora finansów publicznych oraz innych umów o podobnym charakterze (wynajem pomieszczeń biurowych)</t>
  </si>
  <si>
    <t>w tym</t>
  </si>
  <si>
    <t>Dochody 
bieżące</t>
  </si>
  <si>
    <t>Dochody
 majątowe</t>
  </si>
  <si>
    <t>w tym:</t>
  </si>
  <si>
    <t>2020</t>
  </si>
  <si>
    <t>0690</t>
  </si>
  <si>
    <t>dotacje celowe otrzymane z budżetu państwa na zadania bieżące realizowane przez gminę na podstawie porozumień  z organami administracji rządowej</t>
  </si>
  <si>
    <t>2009</t>
  </si>
  <si>
    <t>9. inne, w tym:</t>
  </si>
  <si>
    <t>Działalność usługowa</t>
  </si>
  <si>
    <t>-</t>
  </si>
  <si>
    <t xml:space="preserve">razem dział 010 </t>
  </si>
  <si>
    <t>Kanalizacja gminy, w tym: Jagodnik, Boleścin, Komorów</t>
  </si>
  <si>
    <t>wykonania</t>
  </si>
  <si>
    <t>01078</t>
  </si>
  <si>
    <t>renta planistyczna</t>
  </si>
  <si>
    <t>opłata za zajęcie pasa drogowego</t>
  </si>
  <si>
    <t xml:space="preserve">bieżące </t>
  </si>
  <si>
    <t>majątkowe</t>
  </si>
  <si>
    <t>Załącznik nr 8</t>
  </si>
  <si>
    <t>Wydatki wg źródeł</t>
  </si>
  <si>
    <t>środki własne</t>
  </si>
  <si>
    <t>dotacje</t>
  </si>
  <si>
    <t>dochody
własne</t>
  </si>
  <si>
    <t>RPO/PROW/
FS</t>
  </si>
  <si>
    <t>Dolnośl. Urząd Woje-wódzki</t>
  </si>
  <si>
    <t>8.</t>
  </si>
  <si>
    <t>10.</t>
  </si>
  <si>
    <t>WYDATKI BIEŻĄCE, w tym:</t>
  </si>
  <si>
    <t>80101</t>
  </si>
  <si>
    <t xml:space="preserve">RAZEM DZIAŁ </t>
  </si>
  <si>
    <t>Projekt pn. "Nie stój w miejscu - bądź aktywny"</t>
  </si>
  <si>
    <t>85214</t>
  </si>
  <si>
    <t>85219</t>
  </si>
  <si>
    <t>WYDATKI MAJĄTKOWE, w tym:</t>
  </si>
  <si>
    <t>9</t>
  </si>
  <si>
    <t>Struktura wydatków mająt-
kowych</t>
  </si>
  <si>
    <t>dotacje celowe w ramach programów finansowanych z udziałem środków europejskich ... - program "Nie stój w miejscu - bądź aktywny"</t>
  </si>
  <si>
    <t>dotacje celowe w ramach programów finansowanych z udziałem środków europejskich ...  - program "Nie stój w miejscu - bądź aktywny"</t>
  </si>
  <si>
    <t>2007</t>
  </si>
  <si>
    <t>6207</t>
  </si>
  <si>
    <t xml:space="preserve">wpływy z różnych dochodów  </t>
  </si>
  <si>
    <t>6630</t>
  </si>
  <si>
    <t>Wybory Prezydenta Rzeczypospolitej Polskiej</t>
  </si>
  <si>
    <t>rządowej oraz innych zadań zleconych gminie ustawami</t>
  </si>
  <si>
    <t>dotacje celowe otrzymane z budżetu państwa na realizację zadań bieżących z zakresu administracji rządowej oraz innych zadań zleconych gminie ustawami</t>
  </si>
  <si>
    <t>Rozdz.</t>
  </si>
  <si>
    <t>z tego dotacja:</t>
  </si>
  <si>
    <t>Uwagi</t>
  </si>
  <si>
    <t>podmiotowa</t>
  </si>
  <si>
    <t>celowa</t>
  </si>
  <si>
    <t>I. Jednostki sektora finansów publicznych</t>
  </si>
  <si>
    <t>a/ bieżące</t>
  </si>
  <si>
    <t>b/ majątkowe</t>
  </si>
  <si>
    <t>1. Samorządowe instytucje kultury</t>
  </si>
  <si>
    <t>a/ bieżące, w tym:</t>
  </si>
  <si>
    <t>Gminny Ośrodek Kultury, Sportu i Rekreacji</t>
  </si>
  <si>
    <t>Biblioteka Publiczna Gminy Świdnica</t>
  </si>
  <si>
    <t>b/ majątkowe, w tym:</t>
  </si>
  <si>
    <t>2. Pozostałe podmioty</t>
  </si>
  <si>
    <t xml:space="preserve">Starostwo Powiatowe </t>
  </si>
  <si>
    <t>pomoc finansowa - zakup drabiny dla PSP</t>
  </si>
  <si>
    <t>Przedszkole Specjalne w Świdnicy</t>
  </si>
  <si>
    <t>partycypacja w kosztach pobytu dzieci z terenu Gminy Świdnica</t>
  </si>
  <si>
    <t>Starostwo Powiatowe</t>
  </si>
  <si>
    <t>II. Jednostki spoza sektora finansów publicznych</t>
  </si>
  <si>
    <t>1. Pozostałe podmioty</t>
  </si>
  <si>
    <t>Przedszkole Żarów</t>
  </si>
  <si>
    <t>Przedszkole Pieszyce</t>
  </si>
  <si>
    <t>Przedszkole Boleścin</t>
  </si>
  <si>
    <t>Ochrona  i konseracja zabytków</t>
  </si>
  <si>
    <t>Zadania w zakresie kultury fizycznej i sportu</t>
  </si>
  <si>
    <t>Razem dotacje</t>
  </si>
  <si>
    <t>%
wykonania
planu</t>
  </si>
  <si>
    <t>Ochrona zwierząt</t>
  </si>
  <si>
    <t>AZYL Stowarzyszenie Przyjaciół Zwierząt</t>
  </si>
  <si>
    <t>Wykup działek  (§ 6060)</t>
  </si>
  <si>
    <t>Budowa budynku komunalnego w Pszennie</t>
  </si>
  <si>
    <t>70004</t>
  </si>
  <si>
    <t>Zadania inwestycyjne w ramach porządkowania gospodarki wodno- ściekowej w gminie</t>
  </si>
  <si>
    <t>9.</t>
  </si>
  <si>
    <t>Załącznik nr 9</t>
  </si>
  <si>
    <t xml:space="preserve">Lp </t>
  </si>
  <si>
    <t>Nazwa Sołectwa</t>
  </si>
  <si>
    <t>Środki funduszu przypadające na dane Sołectwo (art.2 ust.1 Ustawy o funduszu sołeckim)</t>
  </si>
  <si>
    <t>Przedsięwzięcia przewidziane do realizacji według wniosku Sołectwa</t>
  </si>
  <si>
    <t>Wydatki w ramach funduszu sołeckiego</t>
  </si>
  <si>
    <t>1</t>
  </si>
  <si>
    <t>Bojanice</t>
  </si>
  <si>
    <t>Razem</t>
  </si>
  <si>
    <t>Boleścin</t>
  </si>
  <si>
    <t>Burkatów</t>
  </si>
  <si>
    <t>Bystrzyca Dolna</t>
  </si>
  <si>
    <t>Bystrzyca Górna</t>
  </si>
  <si>
    <t>Gogołów</t>
  </si>
  <si>
    <t>Jakubów</t>
  </si>
  <si>
    <t>Komorów</t>
  </si>
  <si>
    <t>Krzczonów</t>
  </si>
  <si>
    <t>Krzyżowa</t>
  </si>
  <si>
    <t>Lubachów</t>
  </si>
  <si>
    <t>Utrzymanie estetyki wsi</t>
  </si>
  <si>
    <t>Lutomia Dolna</t>
  </si>
  <si>
    <t>Lutomia Górna</t>
  </si>
  <si>
    <t>Makowice</t>
  </si>
  <si>
    <t>Miłochów</t>
  </si>
  <si>
    <t>Modliszów</t>
  </si>
  <si>
    <t>Mokrzeszów</t>
  </si>
  <si>
    <t>Niegoszów</t>
  </si>
  <si>
    <t>Opoczka</t>
  </si>
  <si>
    <t>Panków</t>
  </si>
  <si>
    <t>Pogorzała</t>
  </si>
  <si>
    <t>Pszenno</t>
  </si>
  <si>
    <t>Słotwina</t>
  </si>
  <si>
    <t>Sulisławice</t>
  </si>
  <si>
    <t>Stachowice</t>
  </si>
  <si>
    <t xml:space="preserve">Wieruszów </t>
  </si>
  <si>
    <t>Wilków</t>
  </si>
  <si>
    <t>Wiśniowa</t>
  </si>
  <si>
    <t>Witoszów Dolny</t>
  </si>
  <si>
    <t>Zawiszów</t>
  </si>
  <si>
    <t>Suma środków przypadająca na wszystkie sołectwa w gminie</t>
  </si>
  <si>
    <t>Sporządził: Jarosław Sobol</t>
  </si>
  <si>
    <t>Plan wydatków realizowanych w ramach funduszu sołeckiego w układzie działów i rozdziałów klasyfikacji budżetowej</t>
  </si>
  <si>
    <t>Lp.</t>
  </si>
  <si>
    <t>Wydatki  bieżące       PLAN</t>
  </si>
  <si>
    <t>Wydatki majątkowe PLAN</t>
  </si>
  <si>
    <t>Wydatki    bieżące WYKONANIE</t>
  </si>
  <si>
    <t>Wydatki majątkowe WYKONANIE</t>
  </si>
  <si>
    <t>Suma wydatków WYKONANIE</t>
  </si>
  <si>
    <t>8. środki z programów finansowanych z udziałem środków europejskich</t>
  </si>
  <si>
    <t>80110</t>
  </si>
  <si>
    <t>Punkt Przedzkolny w Bojanicach</t>
  </si>
  <si>
    <t>Punkt Przedzkolny w Komorowie</t>
  </si>
  <si>
    <t>Punkt Przedzkolny w Pankowie</t>
  </si>
  <si>
    <t>Wybory do rad gmin, rad powiatów i sejmików województw, wybory wójtów, burmistrzów i prezydentów miast oraz referenda gminne, powiatowe i wojewódzkie</t>
  </si>
  <si>
    <t>Obrona narodowa</t>
  </si>
  <si>
    <t>Kultura fizyczna</t>
  </si>
  <si>
    <t>dotacje celowe w ramach programów finansowanych z udziałem środków europejskich ...  - program "Myślaczki"</t>
  </si>
  <si>
    <t>dotacje celowe w ramach programów finansowanych z udziałem środków europejskich ...  - budowa kanalizacji sanitarnej we wsi Grodziszcze</t>
  </si>
  <si>
    <t>dotacje celowe w ramach programów finansowanych z udziałem środków europejskich ...  - rozbudowa i oieplenie świetlicy wiejskiej ….. w Grodziszczu….</t>
  </si>
  <si>
    <t>dotacje celowe w ramach programów finansowanych z udziałem środków europejskich ... - termomodernizacja budynku SP w Bystrzycy Grn.</t>
  </si>
  <si>
    <t>dotacje celowe w ramach programów finansowanych z udziałem środków europejskich ...  - przebudowa boiska spotowego … w Bystrzycy Grn.</t>
  </si>
  <si>
    <t>Pozostałe wydatki obronne</t>
  </si>
  <si>
    <t>razem dział 752</t>
  </si>
  <si>
    <t>Budowa i modernizacja dróg i chodników w gminie, w tym zagospodarowanie terenu przy budynku Urzędu Gminy</t>
  </si>
  <si>
    <t>Zakupy inwestycyjne Urzędu Gminy  (§ 6060)</t>
  </si>
  <si>
    <t>Termomodernizacja budynku szkoły Gimnazjum w Witoszowie Dolnym</t>
  </si>
  <si>
    <r>
      <t>Modernizacja oświetlenia w gminie, w tym 
Sołectwa - 12 824 zł, z czego:
Krzyżowa -</t>
    </r>
    <r>
      <rPr>
        <sz val="8"/>
        <rFont val="Times New Roman"/>
        <family val="1"/>
      </rPr>
      <t xml:space="preserve"> 1 300 zł,
Wiśniowa - 6 000 zł,
Witoszów Grn. - 5 524 zł,</t>
    </r>
  </si>
  <si>
    <t>Zagopodarowanie terenu przy świetlicy wiejskiej w Lubachowie, w ramach PROW, działania programu LEADER</t>
  </si>
  <si>
    <t>Projekt systemowy "Myślaczki"</t>
  </si>
  <si>
    <t>80195</t>
  </si>
  <si>
    <t>92601</t>
  </si>
  <si>
    <t>Budowa boiska trawiastego we wsi Jagodnik w ramach PROW</t>
  </si>
  <si>
    <t>(9/6)</t>
  </si>
  <si>
    <t>Przedszkole Świebodzice</t>
  </si>
  <si>
    <t>Punkt przedszkolny w Lubachowie</t>
  </si>
  <si>
    <t>Komendy powiatowe Policji</t>
  </si>
  <si>
    <t>wpłata na Fundusz Wsparcia Policji</t>
  </si>
  <si>
    <t>Załącznik nr 11</t>
  </si>
  <si>
    <t>6050</t>
  </si>
  <si>
    <t>Wydatki  związane z gospodarką ściekowa i ochroną wód</t>
  </si>
  <si>
    <t>Eksploatacja pojemników na butelki plastikowe PET</t>
  </si>
  <si>
    <t>Eksploatacja pojemników na stłuczkę szklaną</t>
  </si>
  <si>
    <t>dotacje celowe z budżetu państwa na realizację inwestycji i zakupów inwestycyjnych gmin</t>
  </si>
  <si>
    <r>
      <t>Budowa drogi powiatowej nr 3396D na odcinku pomiędzy drogą krajową nr 5 a drogą wojewódzką nr 382 i ul. Stęczyńskiego w Świdnicy  (</t>
    </r>
    <r>
      <rPr>
        <sz val="11"/>
        <rFont val="Czcionka tekstu podstawowego"/>
        <family val="0"/>
      </rPr>
      <t>§</t>
    </r>
    <r>
      <rPr>
        <sz val="8.25"/>
        <rFont val="Times New Roman"/>
        <family val="1"/>
      </rPr>
      <t>6300)</t>
    </r>
  </si>
  <si>
    <t>dotacja celowa z budżetu państwa na realizację własnych zadań bieżących gmin - program "Myślaczki"</t>
  </si>
  <si>
    <t>Imprezy środowiskowe</t>
  </si>
  <si>
    <t>Doposażenie świetlicy wiejskiej</t>
  </si>
  <si>
    <t>Doposażenie obiektu sportowego</t>
  </si>
  <si>
    <t>Estetyka wsi</t>
  </si>
  <si>
    <t>Estetyka wsi zakup materiałów i usług</t>
  </si>
  <si>
    <t xml:space="preserve">Jagodnik </t>
  </si>
  <si>
    <t>Modernizacja placu zabaw</t>
  </si>
  <si>
    <t>Wyposażenie świetlicy</t>
  </si>
  <si>
    <t>Zakup wyposażenia na boisko</t>
  </si>
  <si>
    <t>Zakup materiałów budowlanych</t>
  </si>
  <si>
    <t>Działalność kulturalno-organizacyjna</t>
  </si>
  <si>
    <t>Zakup nawozu i trawy</t>
  </si>
  <si>
    <t>Wycieczka dla dzieci</t>
  </si>
  <si>
    <t>Dzień dziecka i dzień matki</t>
  </si>
  <si>
    <t>Dożynki (orkiestra i zakupy)</t>
  </si>
  <si>
    <t>Dotacja na OSP Lutomia</t>
  </si>
  <si>
    <t>Straż pożarna - dofinansowanie</t>
  </si>
  <si>
    <t>Obsługa zebrań wiejskich na Radę Sołecką</t>
  </si>
  <si>
    <t>Kwota dla konserwatora wsi na wykonanie robót</t>
  </si>
  <si>
    <t>Uczestnictwo w dożynkach Gminnych oraz organizacja dożynek Wiejskich</t>
  </si>
  <si>
    <t>wpływy z usług (usługi-Przedszkole w Pszennie, usługi stołówek szkolnych,usługi opiekuńcze, usługi schroniska)</t>
  </si>
  <si>
    <t>Plan na 2012 r.</t>
  </si>
  <si>
    <t>Plan na 2012 rok</t>
  </si>
  <si>
    <t>dotacje celowe otrzymane od samorządu województwa na zakup samochodu do OSP</t>
  </si>
  <si>
    <t>dotacje celowe otrzymane od samorządu województwa na zad. inw. pn. "Odnowa Wsi Dolnośląskiej - budowa placów zabaw"</t>
  </si>
  <si>
    <t>dotacje celowe otrzymane od samorządu województwa na zad. inw. pn. "Odnowa  Dolnośląskiej Wsi"</t>
  </si>
  <si>
    <t>dotacje celowe w ramach programów finansowanych z udziałem środków europejskich ...  - program "Tu i tam przyjaciół mam"</t>
  </si>
  <si>
    <t>dotacje celowe w ramach programów finansowanych z udziałem środków europejskich ...  - odnowa i rozwój wsi w ramsch PROW</t>
  </si>
  <si>
    <t>dotacje celowe w ramach programów finansowanych z udziałem środków europejskich ... - termomodernizacja budynku SP w Mokrzeszowie …</t>
  </si>
  <si>
    <t>dotacje celowe w ramach programów finansowanych z udziałem środków europejskich ... - termomodernizacja budynku Gimnazjum w Witoszowie D. …</t>
  </si>
  <si>
    <t>dotacje celowe w ramach programów finansowanych z udziałem środków europejskich ...  - zagospodarowanie terenu przy świetlicy wiejskiej w Lubachowie</t>
  </si>
  <si>
    <t>dotacje celowe w ramach programów finansowanych z udziałem środków europejskich ...  - przebudowa wraz z rozbudową świetlicy wiejskiej w Makowicach</t>
  </si>
  <si>
    <t>dotacje celowe w ramach programów finansowanych z udziałem środków europejskich ...  - remont świetlicy wiejskiej w Pszennie</t>
  </si>
  <si>
    <t xml:space="preserve">dotacje celowe w ramach programów finansowanych z udziałem środków europejskich - budowa boiska trawiatego we wsi Jagodnik                                                                                                                                        </t>
  </si>
  <si>
    <t>dotacje celowe w ramach programów finansowanych z udziałem środków europejskich ...  - termomodernizacja wiejskiego domu kultury w Bystrzycy Górnej</t>
  </si>
  <si>
    <t>6260</t>
  </si>
  <si>
    <t>dotacje z funduszy celowych z FOGR na inw. "Burkatów droga dojazdowa do gruntów rolnych - przebudowa" - 240 000 zł i inw. pn. "Grodziszcze droga dojazdowa do gruntów rolnych - przebudowa" - 248 000 zł</t>
  </si>
  <si>
    <t>0570</t>
  </si>
  <si>
    <t>wpływy z tytułu kar od osób fizycznych</t>
  </si>
  <si>
    <t>0960</t>
  </si>
  <si>
    <t>darowizna na zakup urzadzeń na plac zabaw 
w Pszennie</t>
  </si>
  <si>
    <t xml:space="preserve">Wykonanie kompleksowego odwodnienia terenów w Pankowie, Słotwinie i Witoszowie Dolnym </t>
  </si>
  <si>
    <t>Kanalizacja gminy</t>
  </si>
  <si>
    <t>Budowa kanalizacji w Gminie, w tym: Jagodnik, Boleścin, Komorów</t>
  </si>
  <si>
    <t>Regulacja rowu Kotarba R-C w miejscowości Mokrzeszów</t>
  </si>
  <si>
    <t>Odtworzenie ubezpieczeń oraz odmulenie Młynówki w Bystrzycy Górnej</t>
  </si>
  <si>
    <r>
      <t>Przebudowa drogi nr 382 w obszarze skrzyżowania z drogą gminną nr 111789D położonej w obrębie Słotwina w Gminie Świdnica (</t>
    </r>
    <r>
      <rPr>
        <sz val="11"/>
        <rFont val="Czcionka tekstu podstawowego"/>
        <family val="0"/>
      </rPr>
      <t>§</t>
    </r>
    <r>
      <rPr>
        <sz val="8.25"/>
        <rFont val="Times New Roman"/>
        <family val="1"/>
      </rPr>
      <t>6300)</t>
    </r>
  </si>
  <si>
    <t>60013</t>
  </si>
  <si>
    <t>Wykonanie chodników przy drodze powiatowej nr 3396D w Witoszowie Dolnym i Witoszowie Górnym (§6300)</t>
  </si>
  <si>
    <t>60014</t>
  </si>
  <si>
    <t>Grodziszcze droga dojazdowa do gruntów rolnych - przebudowa</t>
  </si>
  <si>
    <t>Burkatów droga dojazdowa do gruntów rolnych - przebudowa</t>
  </si>
  <si>
    <t>Modernizacja i remont budynku mieszkalnego w Pogorzale nr 16</t>
  </si>
  <si>
    <t>70078</t>
  </si>
  <si>
    <t>Gminne studio nagrań - zakup sprzętu audio w ramach PROW działania programu LEADER</t>
  </si>
  <si>
    <t>Zakup samochodu pożarniczego dla OSP</t>
  </si>
  <si>
    <t>Zakup urządzeń  ratownictwa drogowego dla OSP Witoszów</t>
  </si>
  <si>
    <t>Termomodernizacja budynku Szkoły Podstawowej w Mokrzeszowie</t>
  </si>
  <si>
    <t>Budowa Sali gimnastycznej przy Szkole Podstawowej w Grodziszczu</t>
  </si>
  <si>
    <t>Budowa Sali gimnastycznej przy Szkole Podstawowej w Bystrzycy Górnej</t>
  </si>
  <si>
    <t>Budowa przydomowych oczyszczalni scieków w miejscowościach Panków, Wieruszów, Modliszów, Stachowice w ramach programu "Dofinansowanie przydomowych oczyszczalni ścieków" (§6230)</t>
  </si>
  <si>
    <t>Odnowa Wsi dolnośląskiej - budowa placów zabaw</t>
  </si>
  <si>
    <r>
      <t>Dotacja dla GOKSiR na modernizacje placów zabaw ze środków Sołectw (</t>
    </r>
    <r>
      <rPr>
        <sz val="12"/>
        <rFont val="Czcionka tekstu podstawowego"/>
        <family val="0"/>
      </rPr>
      <t>§</t>
    </r>
    <r>
      <rPr>
        <sz val="9"/>
        <rFont val="Times New Roman"/>
        <family val="1"/>
      </rPr>
      <t>6220):
Bystrzyca D. - 4 000 zł,
Miłochów - 6 683 zł,
Mokrzeszów - 10 277 zł</t>
    </r>
  </si>
  <si>
    <r>
      <t>Dotacja dla GOKSiR na zakup wyposażenia na place zabaw (</t>
    </r>
    <r>
      <rPr>
        <sz val="12"/>
        <rFont val="Czcionka tekstu podstawowego"/>
        <family val="0"/>
      </rPr>
      <t>§</t>
    </r>
    <r>
      <rPr>
        <sz val="9"/>
        <rFont val="Times New Roman"/>
        <family val="1"/>
      </rPr>
      <t>6220): Komorów - 6 000 zł, Pszenno - 13 000 zł ( w tym z darowizny - 4 000 zł)</t>
    </r>
  </si>
  <si>
    <t>Odnowa Dolnośląskiej Wsi</t>
  </si>
  <si>
    <t>Zagospodarowanie terenu przy świetlicy wiejskiej w Wilkowie w ramach Funduszu Sołeckiego</t>
  </si>
  <si>
    <t>Modernizacja boiska sportowego - Sołectwo Pogorzała</t>
  </si>
  <si>
    <t xml:space="preserve">Budowa boiska trawiastego we wsi Jagodnik w ramach  PROW, działania programu LEADER </t>
  </si>
  <si>
    <t>Zakup wyposażenia na boisko - Sołectwo Panków</t>
  </si>
  <si>
    <r>
      <t>Dotacja celowa dla GOKSiR na zagospodarowanie terenu przy boisku sportowym w Burkatowie, w tym budowa wiaty (</t>
    </r>
    <r>
      <rPr>
        <sz val="12"/>
        <rFont val="Czcionka tekstu podstawowego"/>
        <family val="0"/>
      </rPr>
      <t>§</t>
    </r>
    <r>
      <rPr>
        <sz val="9"/>
        <rFont val="Times New Roman"/>
        <family val="1"/>
      </rPr>
      <t>6220)</t>
    </r>
  </si>
  <si>
    <t>Odnowa i rozwój wsi w Gminie w ramach PROW</t>
  </si>
  <si>
    <t>Projekt pn  "Tu i tam przyjaciół mam"</t>
  </si>
  <si>
    <t>750</t>
  </si>
  <si>
    <t>75095</t>
  </si>
  <si>
    <t>Przebudowa wraz z rozbudową świetlicy wiejskiej w Makowicach</t>
  </si>
  <si>
    <t>Remont świetlicy wiejskiej w Pszennie w ramach PROW, działania programu LEADER - Odnowa i rozwój wsi</t>
  </si>
  <si>
    <t>Zagospodarowanie terenu przy świetlicy wiejskiej w Lubachowie, w ramach  PROW,  działania programu LEADER</t>
  </si>
  <si>
    <r>
      <t>Zakup praw licencyjnych technologi budowy przydomowych oczyszczalni ścieków wraz z opracowaniem dokumentacji technicznej, niezbędnych do realizacji programu "Dofinansowanie przydomowych oczyszczalni ścieków" (</t>
    </r>
    <r>
      <rPr>
        <sz val="12"/>
        <rFont val="Czcionka tekstu podstawowego"/>
        <family val="0"/>
      </rPr>
      <t>§</t>
    </r>
    <r>
      <rPr>
        <sz val="9"/>
        <rFont val="Times New Roman"/>
        <family val="1"/>
      </rPr>
      <t>6060)</t>
    </r>
  </si>
  <si>
    <t>Zakupy do świetlicy wiejskiej w Komorowie w ramach Funduszu Sołeckiego</t>
  </si>
  <si>
    <t>Przebudowa wraz z rozbudową świetlicy wiejskiej w w Makowicach, działania programu LEADER - Odnowa i rozwój wsi</t>
  </si>
  <si>
    <t>Zagospodarowanie terenu przy boisku sportowym w Burkatowie, w tym budowa wiaty</t>
  </si>
  <si>
    <t>Srtarostwo Powiatowe w Świdnicy</t>
  </si>
  <si>
    <t>pomoc finansowa - remont drogi powiatowej nr 3396D Pogorzała - granica powiatu - w km 5+475 - 6+768 - powódź 2009</t>
  </si>
  <si>
    <t>Wojwództwo Dolnośląskie</t>
  </si>
  <si>
    <t>pomoc finansowa - przebudowa drogi nr 382 w obszarze skrzyżowania z drogą gminną nr 111789D położonej w obrębie Słotwina w Gminie Świdnica - dofinansowanie opracowania dokumentacji projektowej</t>
  </si>
  <si>
    <t>pomoc finansowa - wykonanie chodników przy drodze powiatowej nr 3396D w Witoszowie Dln. i Witoszowie Grn.</t>
  </si>
  <si>
    <t>pomoc finansowa - budowa drogi powiatowej nr 3396D na odcinku pomiędzy drogą krajową nr 5 a drogą wojewódzką nr 382 i ul. Stęczyńskiego w Świdnicy</t>
  </si>
  <si>
    <t xml:space="preserve">Zadania w zakresie promocji i ochrony zdrowia </t>
  </si>
  <si>
    <t>Program "Działania na rzecz osób w terminalnej fazie choroby nowotworowej" realizowany przez Towarzystwo Przyjaciół Chorych "Hospicjum" w Świdnicy</t>
  </si>
  <si>
    <t>Zadania w zakresie pomocy społecznej</t>
  </si>
  <si>
    <t>Zadania w zakresie kultury, sztuki i edukacji</t>
  </si>
  <si>
    <t xml:space="preserve">Budowa przydomowych oczyszczalni ścieków w miejscowościach Panków, Wieruszów, Modliszów, Stachowice w ramach programu pn. "Dofinansowanie budowy przydomowych oczyszczalni ścieków" </t>
  </si>
  <si>
    <t xml:space="preserve">Budowa przydomowych oczyszczalni ścieków 
w miejscowościach Panków, Wieruszów, Modliszów, Stachowice w ramach programu pn. "Dofinansowanie budowy przydomowych oczyszczalni ścieków" </t>
  </si>
  <si>
    <t xml:space="preserve">Kanalizacja gminy </t>
  </si>
  <si>
    <t>Uporządkowanie dzikich wysypisk</t>
  </si>
  <si>
    <t>Akcja "Sprzątanie świata"</t>
  </si>
  <si>
    <t>Edukacja ekologiczna uczniów</t>
  </si>
  <si>
    <t>Eksploatacja pojemników do zbiórki przeterminowanych leków</t>
  </si>
  <si>
    <t>Eksploatacja kubłów na przystankach autobusowych</t>
  </si>
  <si>
    <t>Wykonanie kompleksowego odwodnienia terenów w Pankowie, Słotwinie i Witoszowie Dolnym</t>
  </si>
  <si>
    <t>Jednostka odpowiedzialna lub koordynująca</t>
  </si>
  <si>
    <t>Okres realizacji (programu, zadania, umowy)</t>
  </si>
  <si>
    <t>Łączne nakłady finansowe</t>
  </si>
  <si>
    <t>Limit zobowiązań</t>
  </si>
  <si>
    <t>od</t>
  </si>
  <si>
    <t>do</t>
  </si>
  <si>
    <t>2012 rok</t>
  </si>
  <si>
    <t>2013 rok</t>
  </si>
  <si>
    <t>2014 rok</t>
  </si>
  <si>
    <t>2015 rok</t>
  </si>
  <si>
    <t>2016 rok</t>
  </si>
  <si>
    <t>2017 rok</t>
  </si>
  <si>
    <t>2018 rok</t>
  </si>
  <si>
    <t>2019 rok</t>
  </si>
  <si>
    <t>2020 rok</t>
  </si>
  <si>
    <t>Wieloletnie programy, projekty lub zadania razem, z tego:</t>
  </si>
  <si>
    <t>1.1.</t>
  </si>
  <si>
    <t>- wydatki bieżące</t>
  </si>
  <si>
    <t>1.2.</t>
  </si>
  <si>
    <t xml:space="preserve">- wydatki majątkowe </t>
  </si>
  <si>
    <t xml:space="preserve">   z tego:</t>
  </si>
  <si>
    <t>a)</t>
  </si>
  <si>
    <t>wieloletnie programy, projekty lub zadania związane z programami realizowanymi z udziałem środków, o których mowa w art.5 ust.1 pkt 2 i 3 - razem,  z tego:</t>
  </si>
  <si>
    <t xml:space="preserve">  z tego:</t>
  </si>
  <si>
    <t>1)</t>
  </si>
  <si>
    <t>Program Operacyjny Infrastruktura i Środowisko</t>
  </si>
  <si>
    <t>- wydatki majątkowe</t>
  </si>
  <si>
    <t>2)</t>
  </si>
  <si>
    <t>Program Operacyjny Kapitał Ludzki</t>
  </si>
  <si>
    <t>projekt "Nie stój w  miejscu Bądź aktywny"</t>
  </si>
  <si>
    <t>GOPS</t>
  </si>
  <si>
    <t>projekt pn. "Myślaczki"</t>
  </si>
  <si>
    <t>GZO</t>
  </si>
  <si>
    <t>3)</t>
  </si>
  <si>
    <t>Program Rozwoju Obszarów Wiejskich</t>
  </si>
  <si>
    <t>odnowa i rozwój wsi w ramach PROW</t>
  </si>
  <si>
    <t>Urząd Gminy</t>
  </si>
  <si>
    <t>zagospodarowanie centrum wsi w Modliszowie wraz ze  świetlicą</t>
  </si>
  <si>
    <t>4)</t>
  </si>
  <si>
    <t>Programu operacyjnego Współpracy Transgranicznej w latach 2007 - 2013 Republika Czeska - Rzeczypospolita Polska</t>
  </si>
  <si>
    <t>projekt "Tu i tam przyjaciół mam"</t>
  </si>
  <si>
    <t>SP Witoszów
 Dolny</t>
  </si>
  <si>
    <t>b)</t>
  </si>
  <si>
    <t>wieloletnie programy, projekty lub zadania związane z umowami partnerstwa publiczno-prywatnego - razem, z tego:</t>
  </si>
  <si>
    <t>program (nazwa …. + wyszczególnienie wydatków na jego realizację)</t>
  </si>
  <si>
    <t>c)</t>
  </si>
  <si>
    <t>wieloletnie pozostałe programy, projekty lub zadania - razem, z tego:</t>
  </si>
  <si>
    <t>zadania wieloletnie</t>
  </si>
  <si>
    <t>kanalizacja gminy</t>
  </si>
  <si>
    <t>budowa kanalizacji w Gminie w tym Jagodnik, Boleścin, Komorów</t>
  </si>
  <si>
    <t>budowa Sali gimnastycznej przy szkole Podstawowej w Bystrzycy Górnej</t>
  </si>
  <si>
    <t>budowa Sali gimnastycznej przy szkole Podstawowej w Grodziszczu</t>
  </si>
  <si>
    <t>odtworzenie ubezpieczeń oraz odmulenie kanału "Młynówka" w Bystrzycy Górnej</t>
  </si>
  <si>
    <t>regulacja rowu "Kotarba" R-C w miejscowości Mokrzeszów</t>
  </si>
  <si>
    <t>d)</t>
  </si>
  <si>
    <t>wieloletnie umowy, których realizacja w roku budżetowym i w latach następnych jest niezbędna dla zapewnienia ciągłości działania j.s.t. i których płatności przypadają w okresie dłuższym niż rok - razem, z tego:</t>
  </si>
  <si>
    <t>Umowy - ubezpieczenie mienia, w tym:</t>
  </si>
  <si>
    <t>e)</t>
  </si>
  <si>
    <t>wieloletnie gwarancje i poręczenia udzielane przez j.s.t. - razem - wydatki bieżące, z tego:</t>
  </si>
  <si>
    <t>Umowa (nazwa + wyszczególnienie wydatków na program) …. - razem</t>
  </si>
  <si>
    <t>Nazwa przedsięwzięcia/ zadania</t>
  </si>
  <si>
    <t>Zmiany
 planu</t>
  </si>
  <si>
    <t>Plan po
zmianach</t>
  </si>
  <si>
    <t>%
wykonania</t>
  </si>
  <si>
    <t>I.</t>
  </si>
  <si>
    <t>Wdatki bieżące:</t>
  </si>
  <si>
    <t>projekt pn. "Tu i tam przyjaciół mam"</t>
  </si>
  <si>
    <t>II</t>
  </si>
  <si>
    <t>Wydatki majątkowe:</t>
  </si>
  <si>
    <t xml:space="preserve">Razem realizacja </t>
  </si>
  <si>
    <t>Plan 
na 2012 r.</t>
  </si>
  <si>
    <t>wykonanie kompleksowego odwodnienia terenów w Pankowie, Słotwinie i Witoszowie Dolnym</t>
  </si>
  <si>
    <t>budowa kanalizacji w Gminie  w tym Jagodnik, Boleścin, Komorów</t>
  </si>
  <si>
    <t>budowa Sali gimnastycznej przy Szkole Podstawowej w Bystrzycy Górnej</t>
  </si>
  <si>
    <t>budowa Sali gimnastycznej przy Szkole Podstawowej w Grodziszczu</t>
  </si>
  <si>
    <t>budowa i modernizacja dróg lokalnych i gminnych, w tym przebudowa drogi gminnej w Słotwinie w ramach Narod. Programu Przebudowy Dróg Lokalnych 2012- 2015</t>
  </si>
  <si>
    <t>odtworzenie ubezpieczeń oraz odmulenie Młynówki w Bystrzycy Górnej</t>
  </si>
  <si>
    <t>regulacja rowu Kotarba RC w  Mokrzeszowie w km 3+844 do 4+046, etap IV</t>
  </si>
  <si>
    <t>Regulacja rowu Kotarba RC w  Mokrzeszowie w km 3+844 do 4+046, etap IV</t>
  </si>
  <si>
    <t>Realizacja programów, przedsięwzięć oraz wieloletnich zadań inwestycyjnych przebiega terminowo.</t>
  </si>
  <si>
    <t>ROZDZIAŁ KLASYFIKACJI BUDŻETOWEJ</t>
  </si>
  <si>
    <t>PARAGRAF KLASYFIKACJI BUDŻETOWEJ</t>
  </si>
  <si>
    <t>Remont-wykonanie barierki zabezpieczającej nad potokiem Bojanicka Woda obok p. Klimów</t>
  </si>
  <si>
    <t>Modernizacja chodnika od nr 6 (p. Lorkowie) w kierunku Świdnicy</t>
  </si>
  <si>
    <t>Utrzymanie porządku i estetyka wsi</t>
  </si>
  <si>
    <t>Organizacja imprez i uroczystości wiejskich</t>
  </si>
  <si>
    <t>Zakup podkaszarki spalinowej STIHL</t>
  </si>
  <si>
    <t>Utrzymanie terenów zielonych-estetyka wsi umowa-zlecenie</t>
  </si>
  <si>
    <t>Utrzymanie terenów zielonych-estetyka wsi materiały eksploatacyjne</t>
  </si>
  <si>
    <t>Wykonanie tablic ogłoszeniowych i ich montaż</t>
  </si>
  <si>
    <t>Poprawa infrastruktury rekreacyjno-sportowej na terenie wsi</t>
  </si>
  <si>
    <t>Zagospodarowanie placu przy boisku sportowym</t>
  </si>
  <si>
    <t>Opłata strony internetowej wsi Burkatów</t>
  </si>
  <si>
    <t xml:space="preserve">Zakup ławek dla dzieci na plac zabaw przy sklepie </t>
  </si>
  <si>
    <t>Organizacja imprez okolicznościowych</t>
  </si>
  <si>
    <t>Remont - Dokończenie budowy barierki przy rzece Bystrzyca</t>
  </si>
  <si>
    <t>Dofinansowanie drużyny sportowej LZS Gryf Burkatów</t>
  </si>
  <si>
    <t>Modernizacja placu zabaw - ogrodzenie</t>
  </si>
  <si>
    <t>Wyposażenie świetlicy wiejskiej</t>
  </si>
  <si>
    <t>Dożynki w 2012 r.</t>
  </si>
  <si>
    <t>Imprezy okolicznościowe dla mieszkańców</t>
  </si>
  <si>
    <t>Estetyka wsi: zakup materiałów i usług - tablica ogłoszeń</t>
  </si>
  <si>
    <t>Estetyka wsi: zakup materiałów i usług - dla sprzątających</t>
  </si>
  <si>
    <t>Estetyka wsi: zakup materiałów i usług związanych z utrzymaniem porządku i czystości</t>
  </si>
  <si>
    <t>Modernizacja chodnika</t>
  </si>
  <si>
    <t>Modernizacja oświetlenia</t>
  </si>
  <si>
    <t>Rozwój infrastruktury sportowej - zakup materiałów i usług</t>
  </si>
  <si>
    <t>Dofinansowanie Zespołu Ludowego "Bystrzyca"</t>
  </si>
  <si>
    <t>Imprezy okolicznościowe</t>
  </si>
  <si>
    <t>Modernizacja chodników</t>
  </si>
  <si>
    <t>Organizacja imprez, spotkań wiejskich</t>
  </si>
  <si>
    <t>Przygotowanie tablicy promocyjnej</t>
  </si>
  <si>
    <t>Przygotowanie tablicy ogłoszeniowej</t>
  </si>
  <si>
    <t>Sprzątanie wsi i wywóz kontenera ze śmieciami</t>
  </si>
  <si>
    <t>Doposażenie OSP</t>
  </si>
  <si>
    <t xml:space="preserve">Grodziszcze </t>
  </si>
  <si>
    <t>OSP zakup sprzętu i wyposażenia</t>
  </si>
  <si>
    <t>Świetlica wiejska - doposażenie świetlicy, zakup głośników</t>
  </si>
  <si>
    <t>Klub sportowy - zakup paliwa, wapna, sprzętu sportowego</t>
  </si>
  <si>
    <t>Strona internetowa - opłata za domenę, serwer oraz obsługę strony internetowej</t>
  </si>
  <si>
    <t>Wynagrodze konserwatora - koszenie parkingów, terenu przy boisku sportowym, placu zabaw, odśnieżanie chodników</t>
  </si>
  <si>
    <t>Organizowanie imprez integracyjnych mieszkańców</t>
  </si>
  <si>
    <t>Estetyka wsi - zamontowanie barierek, tabliczek-kierunkowskazów, zakup i montaż ławek na terenie wsi, zakup skrzyń na piasek i sól, zakup sprzętu do prac porządkowych oraz paliwa do koszenie</t>
  </si>
  <si>
    <t>Przegląd kosiarek - spalinowa na żyłkę i traktorek</t>
  </si>
  <si>
    <t>Zakup namiotu na organizacje imprez plenerowych</t>
  </si>
  <si>
    <t>Remont zatoki przystankowej - zakup materiałów</t>
  </si>
  <si>
    <t xml:space="preserve">Wykonanie tablic ogłoszeniowych  </t>
  </si>
  <si>
    <t>Zakup materiałów budowlanych na wiatę przy boisku sportowym</t>
  </si>
  <si>
    <t>Poprawa estetyki wsi</t>
  </si>
  <si>
    <t>Zakup krzeseł do świetlicy wiejskiej</t>
  </si>
  <si>
    <t>Dofinansowanie Klubu LZS Błękitni Komorów</t>
  </si>
  <si>
    <t>Zakup sprzętu na plac zabaw</t>
  </si>
  <si>
    <t>Dofinansowanie Koła Gospodyń Wiejskich</t>
  </si>
  <si>
    <t>Zagospodarowanie terenów rekreacyjnych i skwerów</t>
  </si>
  <si>
    <t>Utrzymanie porządku i estetyka wsi (zakup materiałów i usług)</t>
  </si>
  <si>
    <t>Systematyczne koszenie trawy na boisku sportowym</t>
  </si>
  <si>
    <t>Wykonanie i montaż tablicy ogłoszeniowej</t>
  </si>
  <si>
    <t>Organizacja imprez i uroczystości wiejskich, świetlicowych oraz doposażenie Świetlicy Wiejskiej</t>
  </si>
  <si>
    <t>Zakup, instalacja i wyposażenie kontenera służącego jako pomieszczenie gospodarcze przy świetlicy wiejskiej</t>
  </si>
  <si>
    <t>Organizacja imprez</t>
  </si>
  <si>
    <t>Umowa -zlecenie (estetyka wsi)</t>
  </si>
  <si>
    <t>Upiększanie wsi - estetyka: zakup materiałów i usług</t>
  </si>
  <si>
    <t>Organizacja spotkań okolicznościowych: dożynki i festyn wiejski - zakup materiałów i usług (w tym przygotowanie stoiska dożynkowego)</t>
  </si>
  <si>
    <t>Zakup sprzętu sportowego i wyposażenia</t>
  </si>
  <si>
    <t>Na potrzeby Zespołu Ludowego "Kądziołeczka"</t>
  </si>
  <si>
    <t>Na potrzeby Zespołu "Stokrotka"</t>
  </si>
  <si>
    <t>Na potrzeby Klubu Miłośników Tradycji Wiejskich</t>
  </si>
  <si>
    <t>Na potrzeby Ochotniczej Straży Pożarnej</t>
  </si>
  <si>
    <t xml:space="preserve">Organizowanie imprez  </t>
  </si>
  <si>
    <t>Sport - sala gimnastyczna i potrzeby zespołu sportowego</t>
  </si>
  <si>
    <t>Utrzymanie porządku i estetyka wsi: zakup materiałów i usług</t>
  </si>
  <si>
    <t>Sprzątanie i naprawa przystanków</t>
  </si>
  <si>
    <t>Estetyka wsi: zakup materiałów i usług</t>
  </si>
  <si>
    <t>Rozwój infrastruktury sportowej - w tym zakup wyposażenia</t>
  </si>
  <si>
    <t>Wsparcie zespołów ludowych</t>
  </si>
  <si>
    <t>Wsparcie Koła Gospodyń i Gospodarzy Wiejskich</t>
  </si>
  <si>
    <t>Zakup namiotów</t>
  </si>
  <si>
    <t>Zakup nowej kosy</t>
  </si>
  <si>
    <t>Paliwo do koszenia terenów zielonych na terenie wsi</t>
  </si>
  <si>
    <t>Koszenie terenów zielonych na wsi (umowa-zlecenie)</t>
  </si>
  <si>
    <t>Organizacja imprez wiejskich</t>
  </si>
  <si>
    <t>Zakup materiałów na renowacje przystanku, krzyża, ławek itp.</t>
  </si>
  <si>
    <t>Zakup nowego przystanku</t>
  </si>
  <si>
    <t>Estetyka i zagospodarowanie terenów - pielęgnacja</t>
  </si>
  <si>
    <t>Rozbudowa placu zabaw</t>
  </si>
  <si>
    <t xml:space="preserve">Zagospodarowanie nowego placu zabaw  </t>
  </si>
  <si>
    <t>Dofinansowanie Ochotniczej Straży Pożarnej</t>
  </si>
  <si>
    <t>Utrzymanie porządku na stadionie</t>
  </si>
  <si>
    <t>Dofinansowanie Zespołu Ludowego Mokrzeszów</t>
  </si>
  <si>
    <t>Umowa-zlecenie na koszenie trawy i podkaszanie żywopłotu</t>
  </si>
  <si>
    <t xml:space="preserve">Koszenie boiska sportowego  </t>
  </si>
  <si>
    <t>Zakup materiałów konserwacyjnych na plac zabaw</t>
  </si>
  <si>
    <t>Konserwacja kos żyłkowych, osprzęt oraz paliwo</t>
  </si>
  <si>
    <t>Dofinansowanie imprez kulturalnych</t>
  </si>
  <si>
    <t>Dokończenie ogródka grilowego - ogrodzenie</t>
  </si>
  <si>
    <t>Dokończenie ogródka grilowego - zakup materiałów na zadaszenie</t>
  </si>
  <si>
    <t>Koszenie boiska sportowego , placu zabaw i innych poboczy</t>
  </si>
  <si>
    <t>Wynagrodzenie konserwatora (5 m-cy)</t>
  </si>
  <si>
    <t>Eksploatacja kosiarek i urządzeń tnących</t>
  </si>
  <si>
    <t>Modernizacja boiska sportowego</t>
  </si>
  <si>
    <t>Utrzymanie estetyki wsi, w tym zakup kosiarki spalinowej</t>
  </si>
  <si>
    <t>Imprezy okolicznościowe dla dzieci i dorosłych</t>
  </si>
  <si>
    <t>Organizacja zebrań wiejskich i działalność rady sołeckiej</t>
  </si>
  <si>
    <t>Zagospodarowanie placu zabaw, polegająca na zakupie i montażu urządzeń zabowych i rekreacyjnych</t>
  </si>
  <si>
    <t>Doposażenie kuchni polegające na kupnie naczyń stołowych</t>
  </si>
  <si>
    <t>Doposażenie przedszkola polegające na zakupie sprzętu przedszkolnego i pomocy dydaktycznych</t>
  </si>
  <si>
    <t>Zakup namiotu i stołów piwnych</t>
  </si>
  <si>
    <t>Boisko sportowe - ogrodzenie, brama, cement</t>
  </si>
  <si>
    <t>Sport: zakup wyposażenia do piłki nożnej i tenisa stołowego, zajęcia rekreacyjno-sportowe</t>
  </si>
  <si>
    <t>Zespół "Złoty Kłos"</t>
  </si>
  <si>
    <t>Organizacja imprezy wiejskiej</t>
  </si>
  <si>
    <t>Naprawa kosiarki i zakup części</t>
  </si>
  <si>
    <t>Opłata na utrzymanie porządku (umowa-zlecenie)</t>
  </si>
  <si>
    <t>Modernizacja chodnika - z przystanku w kierunku budynku nr 1</t>
  </si>
  <si>
    <t>Zakup kontenera blaszanego jako pomieszczenie gospodarcze przy świetlicy</t>
  </si>
  <si>
    <t xml:space="preserve">Utrzymanie porządku i estetyka wsi: serwis, zakup części i paliwa </t>
  </si>
  <si>
    <t>Modernizacja chodnika (przy budynku nr 7 i 8)</t>
  </si>
  <si>
    <t>Organizacja imprez okolicznościowych - festyn, dożynki</t>
  </si>
  <si>
    <t>Konserwacja sprzętu na plac zabaw</t>
  </si>
  <si>
    <t>Wykaszanie poboczy i placu przy świetlicy wiejskiej (umowa-zlecenie)</t>
  </si>
  <si>
    <t>Zakup żyłki, paliwa, smaru, części zamiennych, serwis, przegląd sprzętu</t>
  </si>
  <si>
    <t>Zakup narzędzi i przyborów do sprzątania</t>
  </si>
  <si>
    <t>Organizacja dożynek 2012</t>
  </si>
  <si>
    <t>Organizacja dnia dziecka</t>
  </si>
  <si>
    <t>Uporządkowanie terenu przy świetlicy wiejskiej</t>
  </si>
  <si>
    <t>Utrzymanie czystości i estetyka wsi - usługa</t>
  </si>
  <si>
    <t>3 imprezy okolicznościowe (dożynki gminne, parafialne i festyn)</t>
  </si>
  <si>
    <t>Ławki wmurowane na boisko, przy świetlicy i kilko kompletów ławo-stołów</t>
  </si>
  <si>
    <t>Zachowanie estetyki przy świetlicy wiejskiej</t>
  </si>
  <si>
    <t>Remont ogrodzenia przy placu zabaw (powiększenie placu zabaw)</t>
  </si>
  <si>
    <t>Stół do ping-ponga</t>
  </si>
  <si>
    <t>Modernizacja chodników w kierunku Świdnicy</t>
  </si>
  <si>
    <t xml:space="preserve">Witoszów Górny </t>
  </si>
  <si>
    <t>Sprzątanie przystanków</t>
  </si>
  <si>
    <t>Dwa projekty na montaż lamp na drodze przy posesjach 6 i 7 oraz 15 i 16</t>
  </si>
  <si>
    <t>Koszenie boiska oraz paliwo</t>
  </si>
  <si>
    <t>Wykonanie bramy wjazdowej i furtki na plac zabaw</t>
  </si>
  <si>
    <t>Koszenie rowów, boiska i placu zabaw oraz zakup środka chwastobójczego i głowicy do kosy spalinowej</t>
  </si>
  <si>
    <t>Postawienie tablic informacyjnych, wskazujących kierunek i nr posesji</t>
  </si>
  <si>
    <t>Zestawienie zadań Funduszu Sołeckiego na rok 2012 dotyczące placów zabaw przekazane dotacją celową do GOKSiR</t>
  </si>
  <si>
    <t xml:space="preserve">Plan </t>
  </si>
  <si>
    <t xml:space="preserve">Wykonanie </t>
  </si>
  <si>
    <t>Rozdział Klasyfikacji Budżetowej</t>
  </si>
  <si>
    <t>Paragraf Klasyfikacji Budżetowej</t>
  </si>
  <si>
    <t>Zakup ławek dla dzieci na plac zabaw przy sklepie</t>
  </si>
  <si>
    <t>Zagospodarowanie nowego placu zabaw</t>
  </si>
  <si>
    <t>Zagospodarowanie placu zabaw, polegające na zakupie i montażu urządzeń zabawowych i rekreacyjnych</t>
  </si>
  <si>
    <t>Wieruszów</t>
  </si>
  <si>
    <t>RAZEM:</t>
  </si>
  <si>
    <t>Sporządził:</t>
  </si>
  <si>
    <t>J. Sobol</t>
  </si>
  <si>
    <t>Załącznik nr 10</t>
  </si>
  <si>
    <t>Rozbudowa sieci wodociągowej w Pszennie - działki ul. Jesienna</t>
  </si>
  <si>
    <t>Remont świetlicy w Pszennie w ramach PROW, działanie programu LEADER - "Odnowa i rozwój wsi"</t>
  </si>
  <si>
    <t>Zakupy inwestycyjne w ramach FS wsi Lubachów na realizację zadania "Organizacja spotkań okolicznościowych: dożynki i festyn wiejski - zakup materiałów i usług"  (§ 6060)</t>
  </si>
  <si>
    <t>Przedsięwzięcie przewidziane do realizacji według wniosku Sołectwa</t>
  </si>
  <si>
    <t>Plan na 2012 r.               /po zmianach /</t>
  </si>
  <si>
    <t>dochody z najmu i dzierżawy składników majątkowych Skarbu Państwa, j.s.t.lub innych jednostek zaliczanych do sektora finansów publicznych oraz innych umów o podobnym charakterze</t>
  </si>
  <si>
    <t>Urzędy naczelnych organów władzy państwowej, kontroli i ochrony prawa oraz sądownictwa</t>
  </si>
  <si>
    <t>odnowa i rozwój wsi w Gminie w ramach PROW</t>
  </si>
  <si>
    <t xml:space="preserve">RAZEM DZIAŁ 010 - Rolnictwo i łowiectwo </t>
  </si>
  <si>
    <t>RAZEM DZIAŁ 600 - Transport i łączność</t>
  </si>
  <si>
    <t>RAZEM DZIAŁ 700 - Gospodarka mieszkaniowa</t>
  </si>
  <si>
    <t>RAZEM DZIAŁ 750 - Administracja publiczna</t>
  </si>
  <si>
    <t xml:space="preserve">RAZEM DZIAŁ 754 - Bezpieczeństwo publiczne i ochrona przeciwpożarowa </t>
  </si>
  <si>
    <t>RAZEM DZIAŁ 801 - Oświata i wychowanie</t>
  </si>
  <si>
    <t>RAZEM DZIAŁ 900 - Gospodarka komunalna
 i ochrona środowiska</t>
  </si>
  <si>
    <t>RAZEM DZIAŁ 921 - Kultura i ochrona dziedzictwa narodowego</t>
  </si>
  <si>
    <t>RAZEM DZIAŁ 926 - Kultura fizyczna</t>
  </si>
  <si>
    <r>
      <t>Zakup wyposażenia na place zabaw - Sołectwa (</t>
    </r>
    <r>
      <rPr>
        <sz val="12"/>
        <rFont val="Arial"/>
        <family val="2"/>
      </rPr>
      <t>§</t>
    </r>
    <r>
      <rPr>
        <sz val="12"/>
        <rFont val="Times New Roman"/>
        <family val="1"/>
      </rPr>
      <t xml:space="preserve">6060), w tym:
</t>
    </r>
    <r>
      <rPr>
        <sz val="8"/>
        <rFont val="Times New Roman"/>
        <family val="1"/>
      </rPr>
      <t xml:space="preserve">Komorów - 6 000  i Pszenno - 9 000 zł,
</t>
    </r>
  </si>
  <si>
    <t>0980</t>
  </si>
  <si>
    <t>* kwota wykonana zgodna ze sprawozdaniem Rb- 27S</t>
  </si>
  <si>
    <t>Kwota dochodów (plan)          związana z realizacją zadań z zakresu administracji rządowej podlegająca przekazaniu do budżetu państwa</t>
  </si>
  <si>
    <t>Kwota dochodów  j.s.t. (plan) związana z realizacją zadań z zakresu administracji rządowej  (§2360)</t>
  </si>
  <si>
    <t xml:space="preserve">Urzędy naczelnych organów władzy państwowej, kontroli i ochrony prawa </t>
  </si>
  <si>
    <t xml:space="preserve"> oraz sądownictwa</t>
  </si>
  <si>
    <t>Składki na ubezpieczenie zdrowotne opłacane za osoby pobierające niektóre świadczenia z pomocy społecznej, niektóre świadczenia rodzinne oraz za osoby uczestniczące w zajęciach w centrum integracji społecznej</t>
  </si>
  <si>
    <t>Bezpieczeństwo publiczne i ochrona przeciwpożarowa</t>
  </si>
  <si>
    <t>do sprawozdania</t>
  </si>
  <si>
    <t>z wykonania budżetu</t>
  </si>
  <si>
    <r>
      <t xml:space="preserve">REALIZACJA DOCHODÓW BUDŻETOWYCH wg działów klasyfikacji budżetowej w  2012 roku </t>
    </r>
    <r>
      <rPr>
        <b/>
        <sz val="10"/>
        <rFont val="Arial"/>
        <family val="2"/>
      </rPr>
      <t xml:space="preserve"> </t>
    </r>
  </si>
  <si>
    <r>
      <t xml:space="preserve">Wykonanie
 w  2012 roku </t>
    </r>
    <r>
      <rPr>
        <b/>
        <sz val="8"/>
        <rFont val="Times New Roman"/>
        <family val="1"/>
      </rPr>
      <t xml:space="preserve"> </t>
    </r>
  </si>
  <si>
    <t xml:space="preserve">do sprawozdania </t>
  </si>
  <si>
    <t>WYKONANIE DOCHODÓW BUDŻETU GMINY W  2012 ROKU WEDŁUG ŹRÓDEŁ UZYSKANIA</t>
  </si>
  <si>
    <t>w  2012 r.</t>
  </si>
  <si>
    <t>wpływy ze sprzedaży składników majątkowych (sprzedaż samochodu - 42 450 zł, sprzedaż złomu - 641,80 zł)</t>
  </si>
  <si>
    <t>dotacje celowe w ramach programów finansowanych z udziałem środków europejskich ...  - program "Polsko Czeskie ABC"</t>
  </si>
  <si>
    <t xml:space="preserve">środki na dofinansowanie własnych inwestycji gmin pozyskane z innych źródeł (wpłaty na wodociągi )                                                                                      </t>
  </si>
  <si>
    <t>dotacje z funduszy celowych (WFOŚ)</t>
  </si>
  <si>
    <t>2750</t>
  </si>
  <si>
    <t>środki na uzupełnienie dochodów gmin</t>
  </si>
  <si>
    <t>2703</t>
  </si>
  <si>
    <t>2710</t>
  </si>
  <si>
    <t>dotacje celowe otrzymana z Urzędu Marszałkowskiego z tytułu pomocy finansowej na czyszczenie rowów w Burkatowie i Pankowie</t>
  </si>
  <si>
    <t>0580</t>
  </si>
  <si>
    <t>wpływy z tytułu kar od osób prawnych</t>
  </si>
  <si>
    <t>2400</t>
  </si>
  <si>
    <t>wpływy do budżetu pozostałości środków finansowych gromadzonych na wydzielonych rachunkach oświatowych jedn. budż., w  tym: SP - 299,28 zł, Przedszkole Pszenno - 76,38 zł, Gimnazja - 92,65 zł, Schronisko - 315,11 zł</t>
  </si>
  <si>
    <t>Ośrodki pomocy społecznej</t>
  </si>
  <si>
    <t>Kwota wykonana
 w 2012 r.</t>
  </si>
  <si>
    <t>Kwota wykonana
 w 2012 r.
(§ 2360)*</t>
  </si>
  <si>
    <t>Realizacja zadań zleconych w zakresie administracji rządowej w 2012 roku</t>
  </si>
  <si>
    <r>
      <t xml:space="preserve">REALIZACJA WYDATKÓW BUDŻETOWYCH W 2012 r. 
</t>
    </r>
    <r>
      <rPr>
        <b/>
        <sz val="10"/>
        <rFont val="Arial"/>
        <family val="2"/>
      </rPr>
      <t xml:space="preserve">według działów klasyfikacji budżetowej  </t>
    </r>
  </si>
  <si>
    <t>Wykonanie  w 2012 roku</t>
  </si>
  <si>
    <t>Realizacja wydatków majątkowych w 2012 roku</t>
  </si>
  <si>
    <t>Odbudowa ubezpieczeń oraz odmulenie kanału Młynówki rz. Bystrzycy w Bystrzycy Górnej w km 0+000 - 0+440</t>
  </si>
  <si>
    <t>Odbudowa drogi gminnej nr 112501D w Witoszowie Dolnym</t>
  </si>
  <si>
    <t>Zakup nieruchomości, w tym zakup budynku w Bystrzycy Dolnej nr 55</t>
  </si>
  <si>
    <t>"Gminne studio nagrań" w ramach PROW działania programu LEADER</t>
  </si>
  <si>
    <t>Zakup specjalistycznego sprzętu medycznego do wyposażenia ambulansów SPZOZ Pogotowie ratunkowe w Świdnicy</t>
  </si>
  <si>
    <t>Zakup sewera z oprogramowaniem do obsługi gospodarki odpadami</t>
  </si>
  <si>
    <t>Program komputerowy do obsługi opłaty śmieciowej</t>
  </si>
  <si>
    <t>Rozwój infrastruktury sportowej - w tym zakup wyposażenia  w ramach FS wsi Lutomia Górna</t>
  </si>
  <si>
    <t>RAZEM DZIAŁ 851 - Ochrona zdrowia</t>
  </si>
  <si>
    <t>Wydatki na programy finansowane z udziałem środków Unii Europejskiej w 2012 r.</t>
  </si>
  <si>
    <t>Gminne studio nagrań  w ramach PROW działania programu LEADER</t>
  </si>
  <si>
    <t>Projekt "Przedszkolaki"</t>
  </si>
  <si>
    <t>Remont drogi powiatowej nr 3396D Pogorzała - granica powiatu - w km 5+475 - 6+768 - powódź 2009 (§6300)</t>
  </si>
  <si>
    <t>Informacja o udzielonych dotacjach z budżetu Gminy Świdnica
 na realizację zadań publicznych w 2012 roku</t>
  </si>
  <si>
    <t>Wykonana kwota dotacji w 2012 r.</t>
  </si>
  <si>
    <t>Zakup materiałów i usług na place zabaw ze środków FS, w tym: 
Sołectwo Zaiszów - 1 617,45 zł,
Sołectwo Makowice - 1 735,78 zł,
Sołectwo Burkatów - 599,99 zł,
Sołectwo Wieruszów - 399,98 zł,
Sołectwo Krzyżowa - 1 754,71 zł,
Sołectwo Modliszów - 2 807,86 zł</t>
  </si>
  <si>
    <t>Modernizacja placów zabaw i zakupy inwestycyjne, w tym: z darowizny 4 000 zł, środki FS - 25 575,33 zł, z czego:
Sołectwo Bystrzyca Dln. - 3 999,99 zł,
Sołectwo Miłochów - 6 660,18 zł,
Sołectwo Mokrzeszów - 0 zł,
Sołectwo Komorów - 5 999,79 zł,
Sołectwo Pszenno - 12 915,37 zł (w tym z darowizny 4 000 zł).</t>
  </si>
  <si>
    <t>Przedszkole Krzyżowa</t>
  </si>
  <si>
    <t xml:space="preserve">GLKS - wsparcie realizacji zadań Gminy w zakresie kultury fizycznej i sportu w 2012 r. </t>
  </si>
  <si>
    <t>pomoc finansowa - zakup specjalistycznego sprzętu medycznego do wyposażenia ambulansów SPZOZ Pogotowie Ratunkowe w Świdnicy (zakup respiratora)</t>
  </si>
  <si>
    <t>Realizacja projektu "Uczę się Ciebie Polsko" . Edukacja patriotyczna, kulturalna, budowanie więzi  ze społecznością lokalną, poznanie dziedzictwa kulturowego poprzez obowanie z dziełami sztuki.</t>
  </si>
  <si>
    <t>Wydatki realizowane z opłaty za korzystanie ze środowiska w  2012 roku</t>
  </si>
  <si>
    <t>Rozbudowa sieci wodociągowej w Pszennie</t>
  </si>
  <si>
    <t>Termomodernizacja budynku Gimnazjum
 w Witoszowie Dolnym</t>
  </si>
  <si>
    <t>Zakup praw licencyjnych technologii przydomowych oczyszczalni ścieków wraz z opracowaniem dokumentacji  techn.</t>
  </si>
  <si>
    <t>Zakup sewera z oprogramowaniem do obsługi gospodarki ściekowej</t>
  </si>
  <si>
    <t>Zakup materiałów w ramach gospodarki ściekowej</t>
  </si>
  <si>
    <t>Zestawienie zadań Funduszu Sołeckiego na rok 2012 - wykonanie 31.12.2012 r.</t>
  </si>
  <si>
    <t>*1</t>
  </si>
  <si>
    <t>*2</t>
  </si>
  <si>
    <t>*3</t>
  </si>
  <si>
    <t>*4</t>
  </si>
  <si>
    <t>*5</t>
  </si>
  <si>
    <t>*6</t>
  </si>
  <si>
    <t>*7</t>
  </si>
  <si>
    <t>*8</t>
  </si>
  <si>
    <t>*9</t>
  </si>
  <si>
    <t>*10</t>
  </si>
  <si>
    <t>*11</t>
  </si>
  <si>
    <t>*12</t>
  </si>
  <si>
    <t>*13</t>
  </si>
  <si>
    <t>Wydatki zrealizowane poza Funduszem Sołeckim na przedsięwzięcia Sołectw</t>
  </si>
  <si>
    <t>Odnośnik</t>
  </si>
  <si>
    <t>Rozdział KB</t>
  </si>
  <si>
    <t>Paragraf KB</t>
  </si>
  <si>
    <t>Remont-wykonanie barierki zabezpieczającej nad potokiem Bojanicka Woda obok p. Klimów - z rezerwy budżetowej</t>
  </si>
  <si>
    <t>Składki na ubezpieczenie społeczne - z rezerwy budżetowej</t>
  </si>
  <si>
    <t>Składki na Fundusz Pracy - z rezerwy budżetowej</t>
  </si>
  <si>
    <t>Wynagrodzenie bezosobowe - z rezerwy budżetowej</t>
  </si>
  <si>
    <t>Grodziszcze</t>
  </si>
  <si>
    <t>Organizacja imprez okolicznościowych - z rezerwy budżetowej</t>
  </si>
  <si>
    <t>Utrzymanie porządku i estetyka wsi - z rezerwy budżetowej</t>
  </si>
  <si>
    <t>Dzień dziecka i dzień matki - dofinansowanie  ze środków własnych</t>
  </si>
  <si>
    <t>Zakup materiałów i wyposażenia - z rezerwy budżetowej</t>
  </si>
  <si>
    <t>3 imprezy okolicznościowe (dożynki gminne, parafialne i festyn) -  dofinansowane ze środków własnych</t>
  </si>
  <si>
    <t>Witoszów Górny</t>
  </si>
  <si>
    <t>Obsługa zebrań wiejskich na Radę Sołecką - z rezerwy budżetowej</t>
  </si>
  <si>
    <t>Darowizna</t>
  </si>
  <si>
    <t>Pszenno - plac zabaw</t>
  </si>
  <si>
    <t>Suma wydatków - PLAN</t>
  </si>
  <si>
    <t xml:space="preserve">Modernizacja placu zabaw  - Sołectwo
Jakubów  - 5 000 zł,
</t>
  </si>
  <si>
    <t xml:space="preserve">wpływy z różnych opłat - za korzystanie ze środowiska </t>
  </si>
  <si>
    <t xml:space="preserve">wpływy z różnych opłat - koszty upomnienia </t>
  </si>
  <si>
    <t xml:space="preserve">wpływy z różnych opłat - za usunięcie drzew </t>
  </si>
  <si>
    <t>środki na dofinansowanie własnych zadań bieżących gmin- grant z USA na realizację projektu "English teaching"</t>
  </si>
  <si>
    <t>Budowa i modernizacja  dróg lokalnych i gminnych, w tym przebudowa drogi gminnej w Słotwinie w ramach Narodowego Programu Przebudowy  Dróg Lokalnych 2012 - 2015</t>
  </si>
  <si>
    <t xml:space="preserve">Programy/ przedsięwzięcia, których realizacja nastąpiła w 2012 r. </t>
  </si>
  <si>
    <t>Wykonanie
 w 2012 r.</t>
  </si>
  <si>
    <t>przebudowa wraz z rozbudową świetlicy wiejskiej w Makowicach</t>
  </si>
  <si>
    <t>odbudowa ubezpieczeń oraz odmulenie kanału  Młynówki rz. Bystrzycy w Bystrzycy Górnej w km 0+000 - 0+440</t>
  </si>
  <si>
    <t>11.</t>
  </si>
  <si>
    <t>12.</t>
  </si>
  <si>
    <t>Zgodnie z planem pozostałe wydatki, dotyczace zaplanowanych przedsięwzięć i wieloletnich zadań inwestycyjnych, planuje się w  latach następnych.</t>
  </si>
  <si>
    <t>projekt pn. "English teaching"</t>
  </si>
  <si>
    <t>projekt pn "Przedszkolaki"</t>
  </si>
  <si>
    <t>z tego:</t>
  </si>
  <si>
    <t>projekt pn. "English teaching" - z grantu USA</t>
  </si>
  <si>
    <t>SP Witoszów Dolny</t>
  </si>
  <si>
    <t>budowa i modernizacja dróg lokalnych i gminnych, w tym przebudowa drogi gminnej w Słotwinie w ramach Narodowego Programu Przebudowy Dróg Lokalnych 2012 - 2015</t>
  </si>
  <si>
    <t>wykonanie kompleksowego odwodnienia terenów w Pankowie , Słotwinie i Witoszowie Dolnym</t>
  </si>
  <si>
    <t>Załącznik nr 12 do sprawozdania</t>
  </si>
  <si>
    <t>odbudowa ubezpieczeń oraz odmulenie kanału Młynówki rz. Bystrzycy w Bystrzycy Górnej w km 0+000 - 0+440</t>
  </si>
  <si>
    <t>Umowa- licencje progr. komputerowych, w tym:</t>
  </si>
  <si>
    <t>PRZEDSIĘWZIĘCIA REALIZOWANE W LATACH 2012 - 2020</t>
  </si>
  <si>
    <t>dotacje celowe w ramach programów finansowanych z udziałem środków europejskich ...  - Gminne studio nagrań"</t>
  </si>
  <si>
    <t>75011 - Urzędy wojewódzkie</t>
  </si>
  <si>
    <t xml:space="preserve">85212 - Świadczenia rodzinne, świadczenie z funduszu alimentacyjnego oraz składki na ubezpieczenia emerytalne i rentowe z ubezpieczenia społecznego </t>
  </si>
  <si>
    <t xml:space="preserve">Wykonanie dochodów związanych z realizacją zadań z zakresu administracji rządowej oraz innych zadań zleconych w 2012 r.
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</si>
</sst>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\ _D_M_-;\-* #,##0\ _D_M_-;_-* &quot;-&quot;??\ _D_M_-;_-@_-"/>
    <numFmt numFmtId="166" formatCode="0.0%"/>
    <numFmt numFmtId="167" formatCode="_-* #,##0.0\ _z_ł_-;\-* #,##0.0\ _z_ł_-;_-* &quot;-&quot;??\ _z_ł_-;_-@_-"/>
    <numFmt numFmtId="168" formatCode="_-* #,##0.0\ &quot;zł&quot;_-;\-* #,##0.0\ &quot;zł&quot;_-;_-* &quot;-&quot;??\ &quot;zł&quot;_-;_-@_-"/>
    <numFmt numFmtId="169" formatCode="_-* #,##0\ &quot;zł&quot;_-;\-* #,##0\ &quot;zł&quot;_-;_-* &quot;-&quot;??\ &quot;zł&quot;_-;_-@_-"/>
    <numFmt numFmtId="170" formatCode="0.0"/>
    <numFmt numFmtId="171" formatCode="#,##0_ ;\-#,##0\ "/>
    <numFmt numFmtId="172" formatCode="#,##0.00_ ;\-#,##0.00\ "/>
    <numFmt numFmtId="173" formatCode="_-* #,##0.00\ _D_M_-;\-* #,##0.00\ _D_M_-;_-* &quot;-&quot;??\ _D_M_-;_-@_-"/>
    <numFmt numFmtId="174" formatCode="#,##0;[Red]#,##0"/>
    <numFmt numFmtId="175" formatCode="_-* #,##0.00\ _z_ł_-;\-* #,##0.00\ _z_ł_-;_-* \-??\ _z_ł_-;_-@_-"/>
    <numFmt numFmtId="176" formatCode="_-* #,##0\ _z_ł_-;\-* #,##0\ _z_ł_-;_-* \-??\ _z_ł_-;_-@_-"/>
    <numFmt numFmtId="177" formatCode="#,##0.00\ _z_ł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#,##0.00\ &quot;zł&quot;;[Red]#,##0.00\ &quot;zł&quot;"/>
    <numFmt numFmtId="183" formatCode="#,##0\ &quot;zł&quot;;[Red]#,##0\ &quot;zł&quot;"/>
    <numFmt numFmtId="184" formatCode="#,##0.00\ &quot;zł&quot;"/>
    <numFmt numFmtId="185" formatCode="#,##0\ &quot;zł&quot;"/>
    <numFmt numFmtId="186" formatCode="#,##0.00_ ;[Red]\-#,##0.00\ "/>
  </numFmts>
  <fonts count="98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2"/>
      <name val="Arial CE"/>
      <family val="0"/>
    </font>
    <font>
      <sz val="8.25"/>
      <name val="Times New Roman"/>
      <family val="1"/>
    </font>
    <font>
      <sz val="7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i/>
      <sz val="9"/>
      <name val="Times New Roman"/>
      <family val="1"/>
    </font>
    <font>
      <b/>
      <i/>
      <u val="single"/>
      <sz val="11"/>
      <name val="Times New Roman"/>
      <family val="1"/>
    </font>
    <font>
      <b/>
      <i/>
      <sz val="9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sz val="11"/>
      <name val="Czcionka tekstu podstawowego"/>
      <family val="0"/>
    </font>
    <font>
      <sz val="16"/>
      <name val="Arial CE"/>
      <family val="0"/>
    </font>
    <font>
      <b/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 CE"/>
      <family val="0"/>
    </font>
    <font>
      <b/>
      <sz val="10"/>
      <name val="Arial CE"/>
      <family val="0"/>
    </font>
    <font>
      <b/>
      <sz val="11"/>
      <name val="Czcionka tekstu podstawowego"/>
      <family val="0"/>
    </font>
    <font>
      <sz val="12"/>
      <name val="Czcionka tekstu podstawowego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4"/>
      <color indexed="8"/>
      <name val="Czcionka tekstu podstawowego"/>
      <family val="0"/>
    </font>
    <font>
      <sz val="11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9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i/>
      <sz val="10"/>
      <name val="Arial"/>
      <family val="2"/>
    </font>
    <font>
      <b/>
      <sz val="11"/>
      <name val="Arial CE"/>
      <family val="0"/>
    </font>
    <font>
      <b/>
      <sz val="12"/>
      <name val="Arial CE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Czcionka tekstu podstawowego"/>
      <family val="0"/>
    </font>
    <font>
      <sz val="10"/>
      <color theme="1"/>
      <name val="Czcionka tekstu podstawowego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0EDF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7F6F9"/>
        <bgColor indexed="64"/>
      </patternFill>
    </fill>
    <fill>
      <patternFill patternType="solid">
        <fgColor rgb="FFCCFFCC"/>
        <bgColor indexed="64"/>
      </patternFill>
    </fill>
  </fills>
  <borders count="1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/>
      <top style="medium">
        <color indexed="8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7" borderId="2" applyNumberFormat="0" applyAlignment="0" applyProtection="0"/>
    <xf numFmtId="0" fontId="8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4" fillId="0" borderId="3" applyNumberFormat="0" applyFill="0" applyAlignment="0" applyProtection="0"/>
    <xf numFmtId="0" fontId="85" fillId="29" borderId="4" applyNumberFormat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30" borderId="0" applyNumberFormat="0" applyBorder="0" applyAlignment="0" applyProtection="0"/>
    <xf numFmtId="0" fontId="0" fillId="0" borderId="0">
      <alignment/>
      <protection/>
    </xf>
    <xf numFmtId="0" fontId="90" fillId="27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1" fillId="0" borderId="8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32" borderId="0" applyNumberFormat="0" applyBorder="0" applyAlignment="0" applyProtection="0"/>
  </cellStyleXfs>
  <cellXfs count="1379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0" xfId="42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3" fontId="5" fillId="0" borderId="0" xfId="53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164" fontId="2" fillId="0" borderId="0" xfId="42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/>
    </xf>
    <xf numFmtId="10" fontId="9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8" fillId="34" borderId="12" xfId="0" applyFont="1" applyFill="1" applyBorder="1" applyAlignment="1">
      <alignment/>
    </xf>
    <xf numFmtId="0" fontId="8" fillId="34" borderId="12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 wrapText="1"/>
    </xf>
    <xf numFmtId="164" fontId="2" fillId="34" borderId="13" xfId="42" applyNumberFormat="1" applyFont="1" applyFill="1" applyBorder="1" applyAlignment="1">
      <alignment horizontal="center"/>
    </xf>
    <xf numFmtId="164" fontId="2" fillId="34" borderId="14" xfId="42" applyNumberFormat="1" applyFont="1" applyFill="1" applyBorder="1" applyAlignment="1">
      <alignment horizontal="center"/>
    </xf>
    <xf numFmtId="164" fontId="2" fillId="34" borderId="15" xfId="42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10" fontId="2" fillId="35" borderId="18" xfId="0" applyNumberFormat="1" applyFont="1" applyFill="1" applyBorder="1" applyAlignment="1">
      <alignment/>
    </xf>
    <xf numFmtId="10" fontId="2" fillId="35" borderId="18" xfId="42" applyNumberFormat="1" applyFont="1" applyFill="1" applyBorder="1" applyAlignment="1">
      <alignment/>
    </xf>
    <xf numFmtId="0" fontId="14" fillId="0" borderId="0" xfId="0" applyFont="1" applyAlignment="1">
      <alignment/>
    </xf>
    <xf numFmtId="0" fontId="8" fillId="35" borderId="19" xfId="0" applyFont="1" applyFill="1" applyBorder="1" applyAlignment="1">
      <alignment/>
    </xf>
    <xf numFmtId="0" fontId="8" fillId="35" borderId="17" xfId="0" applyFont="1" applyFill="1" applyBorder="1" applyAlignment="1">
      <alignment horizontal="left"/>
    </xf>
    <xf numFmtId="0" fontId="10" fillId="36" borderId="18" xfId="0" applyFont="1" applyFill="1" applyBorder="1" applyAlignment="1">
      <alignment/>
    </xf>
    <xf numFmtId="0" fontId="10" fillId="36" borderId="18" xfId="0" applyFont="1" applyFill="1" applyBorder="1" applyAlignment="1">
      <alignment horizontal="center"/>
    </xf>
    <xf numFmtId="0" fontId="10" fillId="36" borderId="17" xfId="0" applyFont="1" applyFill="1" applyBorder="1" applyAlignment="1">
      <alignment horizontal="center"/>
    </xf>
    <xf numFmtId="0" fontId="10" fillId="36" borderId="0" xfId="0" applyFont="1" applyFill="1" applyBorder="1" applyAlignment="1">
      <alignment horizontal="center"/>
    </xf>
    <xf numFmtId="0" fontId="10" fillId="36" borderId="20" xfId="0" applyFont="1" applyFill="1" applyBorder="1" applyAlignment="1">
      <alignment/>
    </xf>
    <xf numFmtId="10" fontId="10" fillId="36" borderId="21" xfId="0" applyNumberFormat="1" applyFont="1" applyFill="1" applyBorder="1" applyAlignment="1">
      <alignment/>
    </xf>
    <xf numFmtId="0" fontId="10" fillId="36" borderId="22" xfId="0" applyFont="1" applyFill="1" applyBorder="1" applyAlignment="1">
      <alignment horizontal="center"/>
    </xf>
    <xf numFmtId="10" fontId="10" fillId="36" borderId="17" xfId="0" applyNumberFormat="1" applyFont="1" applyFill="1" applyBorder="1" applyAlignment="1">
      <alignment horizontal="center"/>
    </xf>
    <xf numFmtId="0" fontId="9" fillId="36" borderId="15" xfId="0" applyFont="1" applyFill="1" applyBorder="1" applyAlignment="1">
      <alignment horizontal="center"/>
    </xf>
    <xf numFmtId="0" fontId="9" fillId="36" borderId="23" xfId="0" applyFont="1" applyFill="1" applyBorder="1" applyAlignment="1">
      <alignment horizontal="center"/>
    </xf>
    <xf numFmtId="1" fontId="9" fillId="36" borderId="23" xfId="0" applyNumberFormat="1" applyFont="1" applyFill="1" applyBorder="1" applyAlignment="1">
      <alignment horizontal="center"/>
    </xf>
    <xf numFmtId="49" fontId="9" fillId="36" borderId="17" xfId="0" applyNumberFormat="1" applyFont="1" applyFill="1" applyBorder="1" applyAlignment="1">
      <alignment horizontal="center"/>
    </xf>
    <xf numFmtId="0" fontId="9" fillId="36" borderId="17" xfId="0" applyFont="1" applyFill="1" applyBorder="1" applyAlignment="1">
      <alignment horizontal="center"/>
    </xf>
    <xf numFmtId="0" fontId="11" fillId="36" borderId="17" xfId="0" applyFont="1" applyFill="1" applyBorder="1" applyAlignment="1">
      <alignment horizontal="left"/>
    </xf>
    <xf numFmtId="1" fontId="9" fillId="36" borderId="17" xfId="0" applyNumberFormat="1" applyFont="1" applyFill="1" applyBorder="1" applyAlignment="1">
      <alignment horizontal="center"/>
    </xf>
    <xf numFmtId="164" fontId="9" fillId="36" borderId="18" xfId="42" applyNumberFormat="1" applyFont="1" applyFill="1" applyBorder="1" applyAlignment="1">
      <alignment/>
    </xf>
    <xf numFmtId="0" fontId="9" fillId="36" borderId="17" xfId="0" applyFont="1" applyFill="1" applyBorder="1" applyAlignment="1">
      <alignment/>
    </xf>
    <xf numFmtId="0" fontId="9" fillId="36" borderId="24" xfId="0" applyFont="1" applyFill="1" applyBorder="1" applyAlignment="1">
      <alignment horizontal="center"/>
    </xf>
    <xf numFmtId="0" fontId="10" fillId="36" borderId="17" xfId="0" applyFont="1" applyFill="1" applyBorder="1" applyAlignment="1">
      <alignment/>
    </xf>
    <xf numFmtId="10" fontId="9" fillId="36" borderId="17" xfId="0" applyNumberFormat="1" applyFont="1" applyFill="1" applyBorder="1" applyAlignment="1">
      <alignment/>
    </xf>
    <xf numFmtId="0" fontId="11" fillId="36" borderId="17" xfId="0" applyFont="1" applyFill="1" applyBorder="1" applyAlignment="1">
      <alignment/>
    </xf>
    <xf numFmtId="10" fontId="9" fillId="36" borderId="17" xfId="42" applyNumberFormat="1" applyFont="1" applyFill="1" applyBorder="1" applyAlignment="1">
      <alignment/>
    </xf>
    <xf numFmtId="0" fontId="9" fillId="36" borderId="18" xfId="0" applyFont="1" applyFill="1" applyBorder="1" applyAlignment="1">
      <alignment horizontal="center"/>
    </xf>
    <xf numFmtId="0" fontId="12" fillId="36" borderId="17" xfId="0" applyFont="1" applyFill="1" applyBorder="1" applyAlignment="1">
      <alignment/>
    </xf>
    <xf numFmtId="0" fontId="9" fillId="36" borderId="25" xfId="0" applyFont="1" applyFill="1" applyBorder="1" applyAlignment="1">
      <alignment horizontal="center"/>
    </xf>
    <xf numFmtId="10" fontId="10" fillId="36" borderId="25" xfId="56" applyNumberFormat="1" applyFont="1" applyFill="1" applyBorder="1" applyAlignment="1">
      <alignment horizontal="center"/>
    </xf>
    <xf numFmtId="0" fontId="10" fillId="36" borderId="24" xfId="0" applyFont="1" applyFill="1" applyBorder="1" applyAlignment="1">
      <alignment/>
    </xf>
    <xf numFmtId="0" fontId="12" fillId="36" borderId="18" xfId="0" applyFont="1" applyFill="1" applyBorder="1" applyAlignment="1">
      <alignment/>
    </xf>
    <xf numFmtId="10" fontId="9" fillId="36" borderId="18" xfId="56" applyNumberFormat="1" applyFont="1" applyFill="1" applyBorder="1" applyAlignment="1">
      <alignment horizontal="center"/>
    </xf>
    <xf numFmtId="0" fontId="2" fillId="35" borderId="19" xfId="0" applyFont="1" applyFill="1" applyBorder="1" applyAlignment="1">
      <alignment/>
    </xf>
    <xf numFmtId="3" fontId="3" fillId="37" borderId="0" xfId="0" applyNumberFormat="1" applyFont="1" applyFill="1" applyBorder="1" applyAlignment="1">
      <alignment horizontal="center"/>
    </xf>
    <xf numFmtId="165" fontId="3" fillId="37" borderId="17" xfId="42" applyNumberFormat="1" applyFont="1" applyFill="1" applyBorder="1" applyAlignment="1">
      <alignment/>
    </xf>
    <xf numFmtId="0" fontId="2" fillId="35" borderId="18" xfId="0" applyFont="1" applyFill="1" applyBorder="1" applyAlignment="1">
      <alignment/>
    </xf>
    <xf numFmtId="49" fontId="2" fillId="35" borderId="19" xfId="42" applyNumberFormat="1" applyFont="1" applyFill="1" applyBorder="1" applyAlignment="1">
      <alignment horizontal="center"/>
    </xf>
    <xf numFmtId="10" fontId="2" fillId="35" borderId="18" xfId="42" applyNumberFormat="1" applyFont="1" applyFill="1" applyBorder="1" applyAlignment="1">
      <alignment horizontal="center"/>
    </xf>
    <xf numFmtId="164" fontId="2" fillId="35" borderId="19" xfId="42" applyNumberFormat="1" applyFont="1" applyFill="1" applyBorder="1" applyAlignment="1">
      <alignment horizontal="center"/>
    </xf>
    <xf numFmtId="164" fontId="2" fillId="35" borderId="19" xfId="42" applyNumberFormat="1" applyFont="1" applyFill="1" applyBorder="1" applyAlignment="1">
      <alignment/>
    </xf>
    <xf numFmtId="0" fontId="2" fillId="35" borderId="18" xfId="0" applyFont="1" applyFill="1" applyBorder="1" applyAlignment="1">
      <alignment wrapText="1"/>
    </xf>
    <xf numFmtId="164" fontId="2" fillId="35" borderId="26" xfId="42" applyNumberFormat="1" applyFont="1" applyFill="1" applyBorder="1" applyAlignment="1">
      <alignment/>
    </xf>
    <xf numFmtId="0" fontId="8" fillId="38" borderId="27" xfId="0" applyFont="1" applyFill="1" applyBorder="1" applyAlignment="1">
      <alignment/>
    </xf>
    <xf numFmtId="0" fontId="8" fillId="38" borderId="28" xfId="0" applyFont="1" applyFill="1" applyBorder="1" applyAlignment="1">
      <alignment horizontal="center"/>
    </xf>
    <xf numFmtId="0" fontId="2" fillId="38" borderId="28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4" fillId="38" borderId="29" xfId="0" applyFont="1" applyFill="1" applyBorder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19" fillId="0" borderId="0" xfId="0" applyFont="1" applyAlignment="1">
      <alignment/>
    </xf>
    <xf numFmtId="43" fontId="8" fillId="35" borderId="18" xfId="42" applyFont="1" applyFill="1" applyBorder="1" applyAlignment="1">
      <alignment horizontal="center"/>
    </xf>
    <xf numFmtId="0" fontId="2" fillId="38" borderId="13" xfId="42" applyNumberFormat="1" applyFont="1" applyFill="1" applyBorder="1" applyAlignment="1">
      <alignment horizontal="center" vertical="center"/>
    </xf>
    <xf numFmtId="0" fontId="2" fillId="38" borderId="15" xfId="42" applyNumberFormat="1" applyFont="1" applyFill="1" applyBorder="1" applyAlignment="1">
      <alignment horizontal="center" vertical="center"/>
    </xf>
    <xf numFmtId="0" fontId="2" fillId="38" borderId="15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8" fillId="35" borderId="19" xfId="42" applyNumberFormat="1" applyFont="1" applyFill="1" applyBorder="1" applyAlignment="1">
      <alignment horizontal="center" vertical="top"/>
    </xf>
    <xf numFmtId="164" fontId="8" fillId="35" borderId="19" xfId="42" applyNumberFormat="1" applyFont="1" applyFill="1" applyBorder="1" applyAlignment="1">
      <alignment horizontal="center" vertical="top"/>
    </xf>
    <xf numFmtId="164" fontId="8" fillId="35" borderId="19" xfId="42" applyNumberFormat="1" applyFont="1" applyFill="1" applyBorder="1" applyAlignment="1">
      <alignment vertical="top"/>
    </xf>
    <xf numFmtId="164" fontId="8" fillId="35" borderId="26" xfId="42" applyNumberFormat="1" applyFont="1" applyFill="1" applyBorder="1" applyAlignment="1">
      <alignment vertical="top"/>
    </xf>
    <xf numFmtId="164" fontId="8" fillId="35" borderId="27" xfId="42" applyNumberFormat="1" applyFont="1" applyFill="1" applyBorder="1" applyAlignment="1">
      <alignment vertical="top"/>
    </xf>
    <xf numFmtId="43" fontId="0" fillId="0" borderId="0" xfId="42" applyFont="1" applyAlignment="1">
      <alignment/>
    </xf>
    <xf numFmtId="43" fontId="10" fillId="37" borderId="17" xfId="42" applyFont="1" applyFill="1" applyBorder="1" applyAlignment="1">
      <alignment/>
    </xf>
    <xf numFmtId="43" fontId="8" fillId="35" borderId="18" xfId="42" applyFont="1" applyFill="1" applyBorder="1" applyAlignment="1">
      <alignment/>
    </xf>
    <xf numFmtId="43" fontId="8" fillId="35" borderId="17" xfId="42" applyFont="1" applyFill="1" applyBorder="1" applyAlignment="1">
      <alignment/>
    </xf>
    <xf numFmtId="43" fontId="8" fillId="35" borderId="0" xfId="42" applyFont="1" applyFill="1" applyBorder="1" applyAlignment="1">
      <alignment/>
    </xf>
    <xf numFmtId="43" fontId="8" fillId="35" borderId="20" xfId="42" applyFont="1" applyFill="1" applyBorder="1" applyAlignment="1">
      <alignment/>
    </xf>
    <xf numFmtId="43" fontId="4" fillId="38" borderId="29" xfId="42" applyFont="1" applyFill="1" applyBorder="1" applyAlignment="1">
      <alignment/>
    </xf>
    <xf numFmtId="43" fontId="18" fillId="0" borderId="0" xfId="42" applyFont="1" applyBorder="1" applyAlignment="1">
      <alignment horizontal="center"/>
    </xf>
    <xf numFmtId="43" fontId="6" fillId="0" borderId="0" xfId="42" applyFont="1" applyAlignment="1">
      <alignment/>
    </xf>
    <xf numFmtId="43" fontId="0" fillId="0" borderId="0" xfId="42" applyFont="1" applyAlignment="1">
      <alignment/>
    </xf>
    <xf numFmtId="2" fontId="0" fillId="0" borderId="0" xfId="0" applyNumberFormat="1" applyFont="1" applyAlignment="1">
      <alignment/>
    </xf>
    <xf numFmtId="2" fontId="8" fillId="38" borderId="28" xfId="0" applyNumberFormat="1" applyFont="1" applyFill="1" applyBorder="1" applyAlignment="1">
      <alignment horizontal="center"/>
    </xf>
    <xf numFmtId="2" fontId="18" fillId="0" borderId="0" xfId="53" applyNumberFormat="1" applyFont="1" applyBorder="1" applyAlignment="1">
      <alignment horizontal="center"/>
      <protection/>
    </xf>
    <xf numFmtId="2" fontId="6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8" fillId="38" borderId="30" xfId="0" applyFont="1" applyFill="1" applyBorder="1" applyAlignment="1">
      <alignment horizontal="right" wrapText="1"/>
    </xf>
    <xf numFmtId="0" fontId="2" fillId="35" borderId="17" xfId="0" applyFont="1" applyFill="1" applyBorder="1" applyAlignment="1">
      <alignment horizontal="right"/>
    </xf>
    <xf numFmtId="10" fontId="8" fillId="35" borderId="17" xfId="42" applyNumberFormat="1" applyFont="1" applyFill="1" applyBorder="1" applyAlignment="1">
      <alignment horizontal="right"/>
    </xf>
    <xf numFmtId="10" fontId="8" fillId="35" borderId="30" xfId="42" applyNumberFormat="1" applyFont="1" applyFill="1" applyBorder="1" applyAlignment="1">
      <alignment horizontal="right"/>
    </xf>
    <xf numFmtId="10" fontId="4" fillId="38" borderId="31" xfId="42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43" fontId="2" fillId="0" borderId="0" xfId="42" applyFont="1" applyAlignment="1">
      <alignment horizontal="right"/>
    </xf>
    <xf numFmtId="164" fontId="0" fillId="0" borderId="0" xfId="42" applyNumberFormat="1" applyFont="1" applyAlignment="1">
      <alignment/>
    </xf>
    <xf numFmtId="164" fontId="8" fillId="38" borderId="21" xfId="42" applyNumberFormat="1" applyFont="1" applyFill="1" applyBorder="1" applyAlignment="1">
      <alignment horizontal="center"/>
    </xf>
    <xf numFmtId="164" fontId="2" fillId="35" borderId="16" xfId="42" applyNumberFormat="1" applyFont="1" applyFill="1" applyBorder="1" applyAlignment="1">
      <alignment horizontal="center"/>
    </xf>
    <xf numFmtId="164" fontId="0" fillId="0" borderId="0" xfId="42" applyNumberFormat="1" applyFont="1" applyAlignment="1">
      <alignment/>
    </xf>
    <xf numFmtId="164" fontId="10" fillId="37" borderId="0" xfId="42" applyNumberFormat="1" applyFont="1" applyFill="1" applyBorder="1" applyAlignment="1">
      <alignment horizontal="center"/>
    </xf>
    <xf numFmtId="0" fontId="8" fillId="35" borderId="17" xfId="0" applyFont="1" applyFill="1" applyBorder="1" applyAlignment="1">
      <alignment horizontal="left" vertical="top" wrapText="1"/>
    </xf>
    <xf numFmtId="0" fontId="8" fillId="35" borderId="18" xfId="0" applyFont="1" applyFill="1" applyBorder="1" applyAlignment="1">
      <alignment horizontal="left"/>
    </xf>
    <xf numFmtId="0" fontId="8" fillId="35" borderId="18" xfId="0" applyFont="1" applyFill="1" applyBorder="1" applyAlignment="1">
      <alignment horizontal="left" wrapText="1"/>
    </xf>
    <xf numFmtId="0" fontId="8" fillId="35" borderId="28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164" fontId="2" fillId="34" borderId="15" xfId="42" applyNumberFormat="1" applyFont="1" applyFill="1" applyBorder="1" applyAlignment="1">
      <alignment horizontal="center"/>
    </xf>
    <xf numFmtId="43" fontId="8" fillId="35" borderId="18" xfId="42" applyNumberFormat="1" applyFont="1" applyFill="1" applyBorder="1" applyAlignment="1">
      <alignment horizontal="center"/>
    </xf>
    <xf numFmtId="43" fontId="8" fillId="35" borderId="17" xfId="42" applyNumberFormat="1" applyFont="1" applyFill="1" applyBorder="1" applyAlignment="1">
      <alignment horizontal="center"/>
    </xf>
    <xf numFmtId="43" fontId="8" fillId="35" borderId="0" xfId="42" applyNumberFormat="1" applyFont="1" applyFill="1" applyBorder="1" applyAlignment="1">
      <alignment horizontal="center"/>
    </xf>
    <xf numFmtId="43" fontId="4" fillId="33" borderId="29" xfId="42" applyNumberFormat="1" applyFont="1" applyFill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32" xfId="0" applyFill="1" applyBorder="1" applyAlignment="1">
      <alignment/>
    </xf>
    <xf numFmtId="43" fontId="2" fillId="35" borderId="18" xfId="42" applyNumberFormat="1" applyFont="1" applyFill="1" applyBorder="1" applyAlignment="1">
      <alignment horizontal="center"/>
    </xf>
    <xf numFmtId="43" fontId="2" fillId="35" borderId="28" xfId="42" applyNumberFormat="1" applyFont="1" applyFill="1" applyBorder="1" applyAlignment="1">
      <alignment horizontal="center"/>
    </xf>
    <xf numFmtId="43" fontId="4" fillId="38" borderId="29" xfId="42" applyNumberFormat="1" applyFont="1" applyFill="1" applyBorder="1" applyAlignment="1">
      <alignment horizontal="center"/>
    </xf>
    <xf numFmtId="49" fontId="2" fillId="34" borderId="33" xfId="0" applyNumberFormat="1" applyFont="1" applyFill="1" applyBorder="1" applyAlignment="1">
      <alignment horizontal="center"/>
    </xf>
    <xf numFmtId="0" fontId="2" fillId="34" borderId="34" xfId="0" applyFont="1" applyFill="1" applyBorder="1" applyAlignment="1">
      <alignment/>
    </xf>
    <xf numFmtId="0" fontId="2" fillId="34" borderId="35" xfId="0" applyFont="1" applyFill="1" applyBorder="1" applyAlignment="1">
      <alignment/>
    </xf>
    <xf numFmtId="0" fontId="2" fillId="34" borderId="36" xfId="0" applyFont="1" applyFill="1" applyBorder="1" applyAlignment="1">
      <alignment/>
    </xf>
    <xf numFmtId="164" fontId="2" fillId="34" borderId="33" xfId="42" applyNumberFormat="1" applyFont="1" applyFill="1" applyBorder="1" applyAlignment="1">
      <alignment horizontal="center" wrapText="1"/>
    </xf>
    <xf numFmtId="164" fontId="2" fillId="34" borderId="35" xfId="42" applyNumberFormat="1" applyFont="1" applyFill="1" applyBorder="1" applyAlignment="1">
      <alignment horizontal="center" wrapText="1"/>
    </xf>
    <xf numFmtId="0" fontId="0" fillId="34" borderId="0" xfId="0" applyFill="1" applyAlignment="1">
      <alignment/>
    </xf>
    <xf numFmtId="49" fontId="2" fillId="34" borderId="28" xfId="0" applyNumberFormat="1" applyFont="1" applyFill="1" applyBorder="1" applyAlignment="1">
      <alignment horizontal="center"/>
    </xf>
    <xf numFmtId="0" fontId="2" fillId="34" borderId="30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4" borderId="28" xfId="0" applyFont="1" applyFill="1" applyBorder="1" applyAlignment="1">
      <alignment horizontal="center" wrapText="1"/>
    </xf>
    <xf numFmtId="164" fontId="2" fillId="34" borderId="28" xfId="42" applyNumberFormat="1" applyFont="1" applyFill="1" applyBorder="1" applyAlignment="1">
      <alignment horizontal="center"/>
    </xf>
    <xf numFmtId="49" fontId="2" fillId="34" borderId="15" xfId="0" applyNumberFormat="1" applyFont="1" applyFill="1" applyBorder="1" applyAlignment="1">
      <alignment horizontal="center"/>
    </xf>
    <xf numFmtId="0" fontId="2" fillId="34" borderId="2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37" xfId="0" applyFont="1" applyFill="1" applyBorder="1" applyAlignment="1">
      <alignment/>
    </xf>
    <xf numFmtId="0" fontId="2" fillId="34" borderId="15" xfId="0" applyFont="1" applyFill="1" applyBorder="1" applyAlignment="1">
      <alignment horizontal="center"/>
    </xf>
    <xf numFmtId="0" fontId="0" fillId="39" borderId="0" xfId="0" applyFill="1" applyAlignment="1">
      <alignment/>
    </xf>
    <xf numFmtId="49" fontId="8" fillId="34" borderId="11" xfId="0" applyNumberFormat="1" applyFont="1" applyFill="1" applyBorder="1" applyAlignment="1">
      <alignment horizontal="center"/>
    </xf>
    <xf numFmtId="0" fontId="8" fillId="34" borderId="38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39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4" fontId="5" fillId="0" borderId="0" xfId="53" applyNumberFormat="1" applyFont="1" applyBorder="1" applyAlignment="1">
      <alignment horizontal="center"/>
      <protection/>
    </xf>
    <xf numFmtId="4" fontId="6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2" fillId="36" borderId="17" xfId="0" applyFont="1" applyFill="1" applyBorder="1" applyAlignment="1">
      <alignment wrapText="1"/>
    </xf>
    <xf numFmtId="0" fontId="8" fillId="38" borderId="40" xfId="0" applyFont="1" applyFill="1" applyBorder="1" applyAlignment="1">
      <alignment vertical="top"/>
    </xf>
    <xf numFmtId="0" fontId="8" fillId="38" borderId="41" xfId="0" applyFont="1" applyFill="1" applyBorder="1" applyAlignment="1">
      <alignment horizontal="center" vertical="top" wrapText="1"/>
    </xf>
    <xf numFmtId="0" fontId="8" fillId="38" borderId="12" xfId="0" applyFont="1" applyFill="1" applyBorder="1" applyAlignment="1">
      <alignment horizontal="center" vertical="top"/>
    </xf>
    <xf numFmtId="164" fontId="8" fillId="38" borderId="42" xfId="42" applyNumberFormat="1" applyFont="1" applyFill="1" applyBorder="1" applyAlignment="1">
      <alignment horizontal="center" vertical="top" wrapText="1"/>
    </xf>
    <xf numFmtId="2" fontId="8" fillId="38" borderId="12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4" fontId="0" fillId="0" borderId="0" xfId="0" applyNumberFormat="1" applyAlignment="1">
      <alignment horizontal="right" indent="2"/>
    </xf>
    <xf numFmtId="0" fontId="8" fillId="0" borderId="0" xfId="0" applyFont="1" applyFill="1" applyBorder="1" applyAlignment="1">
      <alignment vertical="center"/>
    </xf>
    <xf numFmtId="0" fontId="1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3" fontId="1" fillId="0" borderId="0" xfId="42" applyFont="1" applyAlignment="1">
      <alignment horizontal="right"/>
    </xf>
    <xf numFmtId="0" fontId="23" fillId="0" borderId="0" xfId="0" applyFont="1" applyAlignment="1">
      <alignment/>
    </xf>
    <xf numFmtId="0" fontId="1" fillId="0" borderId="0" xfId="0" applyFont="1" applyFill="1" applyBorder="1" applyAlignment="1">
      <alignment/>
    </xf>
    <xf numFmtId="43" fontId="26" fillId="0" borderId="0" xfId="42" applyFont="1" applyAlignment="1">
      <alignment horizontal="center"/>
    </xf>
    <xf numFmtId="0" fontId="18" fillId="34" borderId="25" xfId="0" applyFont="1" applyFill="1" applyBorder="1" applyAlignment="1">
      <alignment horizontal="center"/>
    </xf>
    <xf numFmtId="0" fontId="18" fillId="34" borderId="25" xfId="0" applyFont="1" applyFill="1" applyBorder="1" applyAlignment="1">
      <alignment horizontal="center" wrapText="1"/>
    </xf>
    <xf numFmtId="49" fontId="18" fillId="34" borderId="25" xfId="42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vertical="center" wrapText="1"/>
    </xf>
    <xf numFmtId="49" fontId="18" fillId="0" borderId="25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164" fontId="1" fillId="0" borderId="25" xfId="42" applyNumberFormat="1" applyFont="1" applyFill="1" applyBorder="1" applyAlignment="1">
      <alignment vertical="center"/>
    </xf>
    <xf numFmtId="43" fontId="1" fillId="0" borderId="25" xfId="42" applyFont="1" applyFill="1" applyBorder="1" applyAlignment="1">
      <alignment vertical="center"/>
    </xf>
    <xf numFmtId="0" fontId="27" fillId="40" borderId="25" xfId="0" applyFont="1" applyFill="1" applyBorder="1" applyAlignment="1">
      <alignment horizontal="center" vertical="center"/>
    </xf>
    <xf numFmtId="0" fontId="27" fillId="40" borderId="25" xfId="0" applyFont="1" applyFill="1" applyBorder="1" applyAlignment="1">
      <alignment vertical="center" wrapText="1"/>
    </xf>
    <xf numFmtId="49" fontId="27" fillId="40" borderId="25" xfId="0" applyNumberFormat="1" applyFont="1" applyFill="1" applyBorder="1" applyAlignment="1">
      <alignment horizontal="center" vertical="center"/>
    </xf>
    <xf numFmtId="164" fontId="27" fillId="40" borderId="25" xfId="42" applyNumberFormat="1" applyFont="1" applyFill="1" applyBorder="1" applyAlignment="1">
      <alignment vertical="center"/>
    </xf>
    <xf numFmtId="4" fontId="1" fillId="0" borderId="25" xfId="42" applyNumberFormat="1" applyFont="1" applyFill="1" applyBorder="1" applyAlignment="1">
      <alignment horizontal="right" vertical="center" indent="2"/>
    </xf>
    <xf numFmtId="4" fontId="27" fillId="40" borderId="25" xfId="42" applyNumberFormat="1" applyFont="1" applyFill="1" applyBorder="1" applyAlignment="1">
      <alignment horizontal="right" vertical="center" indent="2"/>
    </xf>
    <xf numFmtId="43" fontId="27" fillId="40" borderId="25" xfId="42" applyFont="1" applyFill="1" applyBorder="1" applyAlignment="1">
      <alignment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64" fontId="1" fillId="0" borderId="25" xfId="42" applyNumberFormat="1" applyFont="1" applyBorder="1" applyAlignment="1">
      <alignment vertical="center"/>
    </xf>
    <xf numFmtId="43" fontId="1" fillId="0" borderId="25" xfId="42" applyFont="1" applyBorder="1" applyAlignment="1">
      <alignment vertical="center"/>
    </xf>
    <xf numFmtId="0" fontId="27" fillId="40" borderId="25" xfId="0" applyFont="1" applyFill="1" applyBorder="1" applyAlignment="1">
      <alignment vertical="center" wrapText="1" shrinkToFit="1"/>
    </xf>
    <xf numFmtId="0" fontId="1" fillId="0" borderId="25" xfId="0" applyFont="1" applyBorder="1" applyAlignment="1">
      <alignment vertical="center" shrinkToFit="1"/>
    </xf>
    <xf numFmtId="3" fontId="1" fillId="0" borderId="25" xfId="42" applyNumberFormat="1" applyFont="1" applyBorder="1" applyAlignment="1">
      <alignment horizontal="right" vertical="center" indent="2"/>
    </xf>
    <xf numFmtId="0" fontId="1" fillId="0" borderId="0" xfId="0" applyFont="1" applyFill="1" applyAlignment="1">
      <alignment wrapText="1"/>
    </xf>
    <xf numFmtId="164" fontId="1" fillId="0" borderId="0" xfId="42" applyNumberFormat="1" applyFont="1" applyAlignment="1">
      <alignment horizontal="right"/>
    </xf>
    <xf numFmtId="43" fontId="18" fillId="0" borderId="0" xfId="42" applyFont="1" applyFill="1" applyBorder="1" applyAlignment="1">
      <alignment/>
    </xf>
    <xf numFmtId="4" fontId="1" fillId="0" borderId="25" xfId="42" applyNumberFormat="1" applyFont="1" applyFill="1" applyBorder="1" applyAlignment="1">
      <alignment horizontal="right" vertical="center" indent="1"/>
    </xf>
    <xf numFmtId="4" fontId="27" fillId="40" borderId="25" xfId="42" applyNumberFormat="1" applyFont="1" applyFill="1" applyBorder="1" applyAlignment="1">
      <alignment horizontal="right" vertical="center" indent="1"/>
    </xf>
    <xf numFmtId="0" fontId="2" fillId="34" borderId="30" xfId="0" applyFont="1" applyFill="1" applyBorder="1" applyAlignment="1">
      <alignment horizontal="center" vertical="top" wrapText="1"/>
    </xf>
    <xf numFmtId="0" fontId="2" fillId="34" borderId="28" xfId="0" applyFont="1" applyFill="1" applyBorder="1" applyAlignment="1">
      <alignment horizontal="center" vertical="top" wrapText="1"/>
    </xf>
    <xf numFmtId="0" fontId="2" fillId="34" borderId="20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/>
    </xf>
    <xf numFmtId="4" fontId="2" fillId="35" borderId="18" xfId="42" applyNumberFormat="1" applyFont="1" applyFill="1" applyBorder="1" applyAlignment="1">
      <alignment horizontal="right" indent="1"/>
    </xf>
    <xf numFmtId="4" fontId="4" fillId="33" borderId="29" xfId="42" applyNumberFormat="1" applyFont="1" applyFill="1" applyBorder="1" applyAlignment="1">
      <alignment horizontal="right" indent="1"/>
    </xf>
    <xf numFmtId="0" fontId="9" fillId="36" borderId="17" xfId="0" applyFont="1" applyFill="1" applyBorder="1" applyAlignment="1">
      <alignment wrapText="1"/>
    </xf>
    <xf numFmtId="0" fontId="9" fillId="36" borderId="17" xfId="0" applyFont="1" applyFill="1" applyBorder="1" applyAlignment="1">
      <alignment horizontal="center" vertical="top"/>
    </xf>
    <xf numFmtId="10" fontId="9" fillId="36" borderId="17" xfId="56" applyNumberFormat="1" applyFont="1" applyFill="1" applyBorder="1" applyAlignment="1">
      <alignment horizontal="center" vertical="center"/>
    </xf>
    <xf numFmtId="4" fontId="9" fillId="36" borderId="18" xfId="0" applyNumberFormat="1" applyFont="1" applyFill="1" applyBorder="1" applyAlignment="1">
      <alignment horizontal="right" indent="1"/>
    </xf>
    <xf numFmtId="0" fontId="29" fillId="0" borderId="0" xfId="0" applyFont="1" applyFill="1" applyBorder="1" applyAlignment="1">
      <alignment/>
    </xf>
    <xf numFmtId="0" fontId="0" fillId="0" borderId="20" xfId="0" applyFont="1" applyBorder="1" applyAlignment="1">
      <alignment horizontal="left" wrapText="1"/>
    </xf>
    <xf numFmtId="166" fontId="1" fillId="0" borderId="25" xfId="56" applyNumberFormat="1" applyFont="1" applyFill="1" applyBorder="1" applyAlignment="1">
      <alignment horizontal="center" vertical="center"/>
    </xf>
    <xf numFmtId="166" fontId="18" fillId="40" borderId="25" xfId="56" applyNumberFormat="1" applyFont="1" applyFill="1" applyBorder="1" applyAlignment="1">
      <alignment horizontal="center" vertical="center"/>
    </xf>
    <xf numFmtId="166" fontId="1" fillId="40" borderId="25" xfId="56" applyNumberFormat="1" applyFont="1" applyFill="1" applyBorder="1" applyAlignment="1">
      <alignment horizontal="center" vertical="center"/>
    </xf>
    <xf numFmtId="0" fontId="8" fillId="38" borderId="19" xfId="0" applyFont="1" applyFill="1" applyBorder="1" applyAlignment="1">
      <alignment vertical="top"/>
    </xf>
    <xf numFmtId="0" fontId="8" fillId="38" borderId="18" xfId="0" applyFont="1" applyFill="1" applyBorder="1" applyAlignment="1">
      <alignment horizontal="center" vertical="top"/>
    </xf>
    <xf numFmtId="164" fontId="8" fillId="38" borderId="43" xfId="42" applyNumberFormat="1" applyFont="1" applyFill="1" applyBorder="1" applyAlignment="1">
      <alignment horizontal="center" vertical="top" wrapText="1"/>
    </xf>
    <xf numFmtId="2" fontId="8" fillId="38" borderId="18" xfId="0" applyNumberFormat="1" applyFont="1" applyFill="1" applyBorder="1" applyAlignment="1">
      <alignment horizontal="center" vertical="top" wrapText="1"/>
    </xf>
    <xf numFmtId="0" fontId="8" fillId="38" borderId="17" xfId="0" applyFont="1" applyFill="1" applyBorder="1" applyAlignment="1">
      <alignment horizontal="center" vertical="top" wrapText="1"/>
    </xf>
    <xf numFmtId="43" fontId="0" fillId="38" borderId="25" xfId="42" applyFont="1" applyFill="1" applyBorder="1" applyAlignment="1">
      <alignment horizontal="center" vertical="top"/>
    </xf>
    <xf numFmtId="10" fontId="8" fillId="35" borderId="18" xfId="42" applyNumberFormat="1" applyFont="1" applyFill="1" applyBorder="1" applyAlignment="1">
      <alignment horizontal="right"/>
    </xf>
    <xf numFmtId="43" fontId="2" fillId="35" borderId="0" xfId="42" applyFont="1" applyFill="1" applyBorder="1" applyAlignment="1">
      <alignment horizontal="center"/>
    </xf>
    <xf numFmtId="43" fontId="2" fillId="35" borderId="18" xfId="42" applyFont="1" applyFill="1" applyBorder="1" applyAlignment="1">
      <alignment horizontal="center"/>
    </xf>
    <xf numFmtId="43" fontId="2" fillId="35" borderId="0" xfId="42" applyFont="1" applyFill="1" applyBorder="1" applyAlignment="1">
      <alignment/>
    </xf>
    <xf numFmtId="43" fontId="2" fillId="35" borderId="18" xfId="42" applyFont="1" applyFill="1" applyBorder="1" applyAlignment="1">
      <alignment/>
    </xf>
    <xf numFmtId="43" fontId="2" fillId="35" borderId="17" xfId="42" applyFont="1" applyFill="1" applyBorder="1" applyAlignment="1">
      <alignment/>
    </xf>
    <xf numFmtId="43" fontId="2" fillId="35" borderId="28" xfId="42" applyFont="1" applyFill="1" applyBorder="1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164" fontId="2" fillId="0" borderId="0" xfId="44" applyNumberFormat="1" applyFont="1" applyAlignment="1">
      <alignment/>
    </xf>
    <xf numFmtId="3" fontId="9" fillId="0" borderId="0" xfId="44" applyNumberFormat="1" applyFont="1" applyAlignment="1">
      <alignment horizontal="left" indent="3"/>
    </xf>
    <xf numFmtId="3" fontId="31" fillId="0" borderId="0" xfId="44" applyNumberFormat="1" applyFont="1" applyAlignment="1">
      <alignment horizontal="left" indent="3"/>
    </xf>
    <xf numFmtId="164" fontId="2" fillId="0" borderId="0" xfId="53" applyNumberFormat="1" applyFont="1">
      <alignment/>
      <protection/>
    </xf>
    <xf numFmtId="0" fontId="1" fillId="0" borderId="0" xfId="53" applyFont="1">
      <alignment/>
      <protection/>
    </xf>
    <xf numFmtId="0" fontId="18" fillId="35" borderId="12" xfId="53" applyFont="1" applyFill="1" applyBorder="1" applyAlignment="1">
      <alignment horizontal="center" wrapText="1"/>
      <protection/>
    </xf>
    <xf numFmtId="164" fontId="18" fillId="35" borderId="24" xfId="44" applyNumberFormat="1" applyFont="1" applyFill="1" applyBorder="1" applyAlignment="1">
      <alignment horizontal="center"/>
    </xf>
    <xf numFmtId="164" fontId="18" fillId="35" borderId="25" xfId="44" applyNumberFormat="1" applyFont="1" applyFill="1" applyBorder="1" applyAlignment="1">
      <alignment horizontal="center" wrapText="1"/>
    </xf>
    <xf numFmtId="0" fontId="24" fillId="35" borderId="23" xfId="53" applyFont="1" applyFill="1" applyBorder="1" applyAlignment="1">
      <alignment horizontal="center"/>
      <protection/>
    </xf>
    <xf numFmtId="0" fontId="24" fillId="35" borderId="15" xfId="53" applyFont="1" applyFill="1" applyBorder="1" applyAlignment="1">
      <alignment horizontal="center"/>
      <protection/>
    </xf>
    <xf numFmtId="0" fontId="1" fillId="35" borderId="15" xfId="53" applyFont="1" applyFill="1" applyBorder="1" applyAlignment="1">
      <alignment horizontal="center"/>
      <protection/>
    </xf>
    <xf numFmtId="0" fontId="1" fillId="35" borderId="23" xfId="53" applyFont="1" applyFill="1" applyBorder="1" applyAlignment="1">
      <alignment horizontal="center"/>
      <protection/>
    </xf>
    <xf numFmtId="0" fontId="1" fillId="35" borderId="44" xfId="53" applyFont="1" applyFill="1" applyBorder="1" applyAlignment="1">
      <alignment horizontal="center"/>
      <protection/>
    </xf>
    <xf numFmtId="164" fontId="1" fillId="35" borderId="23" xfId="44" applyNumberFormat="1" applyFont="1" applyFill="1" applyBorder="1" applyAlignment="1">
      <alignment horizontal="center"/>
    </xf>
    <xf numFmtId="0" fontId="1" fillId="35" borderId="45" xfId="53" applyFont="1" applyFill="1" applyBorder="1" applyAlignment="1">
      <alignment horizontal="center"/>
      <protection/>
    </xf>
    <xf numFmtId="0" fontId="34" fillId="0" borderId="17" xfId="53" applyFont="1" applyFill="1" applyBorder="1" applyAlignment="1">
      <alignment horizontal="center"/>
      <protection/>
    </xf>
    <xf numFmtId="0" fontId="34" fillId="0" borderId="18" xfId="53" applyFont="1" applyFill="1" applyBorder="1" applyAlignment="1">
      <alignment horizontal="left"/>
      <protection/>
    </xf>
    <xf numFmtId="0" fontId="35" fillId="0" borderId="17" xfId="53" applyFont="1" applyFill="1" applyBorder="1" applyAlignment="1">
      <alignment horizontal="center"/>
      <protection/>
    </xf>
    <xf numFmtId="0" fontId="35" fillId="0" borderId="41" xfId="53" applyFont="1" applyFill="1" applyBorder="1" applyAlignment="1">
      <alignment horizontal="center"/>
      <protection/>
    </xf>
    <xf numFmtId="0" fontId="24" fillId="41" borderId="12" xfId="53" applyFont="1" applyFill="1" applyBorder="1" applyAlignment="1">
      <alignment horizontal="center" vertical="center"/>
      <protection/>
    </xf>
    <xf numFmtId="0" fontId="36" fillId="33" borderId="12" xfId="53" applyFont="1" applyFill="1" applyBorder="1" applyAlignment="1">
      <alignment horizontal="center" vertical="center"/>
      <protection/>
    </xf>
    <xf numFmtId="0" fontId="24" fillId="0" borderId="12" xfId="53" applyFont="1" applyFill="1" applyBorder="1" applyAlignment="1">
      <alignment horizontal="center" vertical="center"/>
      <protection/>
    </xf>
    <xf numFmtId="0" fontId="36" fillId="33" borderId="25" xfId="53" applyFont="1" applyFill="1" applyBorder="1" applyAlignment="1">
      <alignment horizontal="center" vertical="center"/>
      <protection/>
    </xf>
    <xf numFmtId="0" fontId="34" fillId="0" borderId="25" xfId="53" applyFont="1" applyFill="1" applyBorder="1" applyAlignment="1">
      <alignment horizontal="center" vertical="center"/>
      <protection/>
    </xf>
    <xf numFmtId="0" fontId="24" fillId="0" borderId="25" xfId="53" applyFont="1" applyFill="1" applyBorder="1" applyAlignment="1">
      <alignment horizontal="center" vertical="center"/>
      <protection/>
    </xf>
    <xf numFmtId="49" fontId="1" fillId="0" borderId="25" xfId="53" applyNumberFormat="1" applyFont="1" applyFill="1" applyBorder="1" applyAlignment="1">
      <alignment horizontal="center"/>
      <protection/>
    </xf>
    <xf numFmtId="0" fontId="24" fillId="33" borderId="29" xfId="53" applyFont="1" applyFill="1" applyBorder="1">
      <alignment/>
      <protection/>
    </xf>
    <xf numFmtId="0" fontId="18" fillId="33" borderId="29" xfId="53" applyFont="1" applyFill="1" applyBorder="1">
      <alignment/>
      <protection/>
    </xf>
    <xf numFmtId="0" fontId="1" fillId="33" borderId="38" xfId="53" applyFont="1" applyFill="1" applyBorder="1" applyAlignment="1">
      <alignment/>
      <protection/>
    </xf>
    <xf numFmtId="0" fontId="1" fillId="33" borderId="39" xfId="53" applyFont="1" applyFill="1" applyBorder="1" applyAlignment="1">
      <alignment/>
      <protection/>
    </xf>
    <xf numFmtId="0" fontId="39" fillId="0" borderId="0" xfId="53" applyFont="1">
      <alignment/>
      <protection/>
    </xf>
    <xf numFmtId="0" fontId="40" fillId="0" borderId="0" xfId="53" applyFont="1">
      <alignment/>
      <protection/>
    </xf>
    <xf numFmtId="4" fontId="39" fillId="0" borderId="0" xfId="53" applyNumberFormat="1" applyFont="1">
      <alignment/>
      <protection/>
    </xf>
    <xf numFmtId="0" fontId="0" fillId="0" borderId="0" xfId="53">
      <alignment/>
      <protection/>
    </xf>
    <xf numFmtId="0" fontId="2" fillId="0" borderId="0" xfId="53" applyFont="1" applyFill="1">
      <alignment/>
      <protection/>
    </xf>
    <xf numFmtId="164" fontId="1" fillId="0" borderId="0" xfId="44" applyNumberFormat="1" applyFont="1" applyAlignment="1">
      <alignment/>
    </xf>
    <xf numFmtId="0" fontId="38" fillId="33" borderId="25" xfId="53" applyFont="1" applyFill="1" applyBorder="1" applyAlignment="1">
      <alignment horizontal="center" vertical="center"/>
      <protection/>
    </xf>
    <xf numFmtId="0" fontId="36" fillId="0" borderId="17" xfId="53" applyFont="1" applyFill="1" applyBorder="1" applyAlignment="1">
      <alignment horizontal="center" vertical="center"/>
      <protection/>
    </xf>
    <xf numFmtId="0" fontId="2" fillId="0" borderId="17" xfId="53" applyFont="1" applyBorder="1">
      <alignment/>
      <protection/>
    </xf>
    <xf numFmtId="0" fontId="1" fillId="34" borderId="25" xfId="0" applyFont="1" applyFill="1" applyBorder="1" applyAlignment="1">
      <alignment shrinkToFit="1"/>
    </xf>
    <xf numFmtId="0" fontId="18" fillId="34" borderId="25" xfId="0" applyFont="1" applyFill="1" applyBorder="1" applyAlignment="1">
      <alignment shrinkToFit="1"/>
    </xf>
    <xf numFmtId="0" fontId="18" fillId="34" borderId="25" xfId="0" applyFont="1" applyFill="1" applyBorder="1" applyAlignment="1">
      <alignment horizontal="center" shrinkToFit="1"/>
    </xf>
    <xf numFmtId="0" fontId="1" fillId="34" borderId="25" xfId="0" applyFont="1" applyFill="1" applyBorder="1" applyAlignment="1">
      <alignment horizontal="center" shrinkToFit="1"/>
    </xf>
    <xf numFmtId="166" fontId="18" fillId="34" borderId="25" xfId="56" applyNumberFormat="1" applyFont="1" applyFill="1" applyBorder="1" applyAlignment="1">
      <alignment horizontal="center" shrinkToFit="1"/>
    </xf>
    <xf numFmtId="0" fontId="13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/>
    </xf>
    <xf numFmtId="0" fontId="18" fillId="35" borderId="28" xfId="53" applyFont="1" applyFill="1" applyBorder="1" applyAlignment="1">
      <alignment horizontal="center" wrapText="1"/>
      <protection/>
    </xf>
    <xf numFmtId="10" fontId="4" fillId="33" borderId="46" xfId="42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18" fillId="0" borderId="0" xfId="0" applyFont="1" applyAlignment="1">
      <alignment horizontal="left"/>
    </xf>
    <xf numFmtId="0" fontId="2" fillId="0" borderId="12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wrapText="1"/>
    </xf>
    <xf numFmtId="0" fontId="18" fillId="35" borderId="17" xfId="53" applyFont="1" applyFill="1" applyBorder="1" applyAlignment="1">
      <alignment horizontal="center" wrapText="1"/>
      <protection/>
    </xf>
    <xf numFmtId="0" fontId="18" fillId="35" borderId="41" xfId="53" applyFont="1" applyFill="1" applyBorder="1" applyAlignment="1">
      <alignment/>
      <protection/>
    </xf>
    <xf numFmtId="0" fontId="18" fillId="35" borderId="22" xfId="53" applyFont="1" applyFill="1" applyBorder="1" applyAlignment="1">
      <alignment/>
      <protection/>
    </xf>
    <xf numFmtId="0" fontId="18" fillId="35" borderId="42" xfId="53" applyFont="1" applyFill="1" applyBorder="1" applyAlignment="1">
      <alignment/>
      <protection/>
    </xf>
    <xf numFmtId="0" fontId="24" fillId="0" borderId="2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0" fillId="0" borderId="0" xfId="53" applyFont="1" applyFill="1" applyBorder="1">
      <alignment/>
      <protection/>
    </xf>
    <xf numFmtId="0" fontId="40" fillId="0" borderId="0" xfId="53" applyFont="1" applyFill="1" applyBorder="1" applyAlignment="1">
      <alignment/>
      <protection/>
    </xf>
    <xf numFmtId="4" fontId="40" fillId="0" borderId="0" xfId="44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36" fillId="33" borderId="12" xfId="0" applyFont="1" applyFill="1" applyBorder="1" applyAlignment="1">
      <alignment horizontal="center" vertical="center"/>
    </xf>
    <xf numFmtId="0" fontId="0" fillId="41" borderId="0" xfId="0" applyFill="1" applyAlignment="1">
      <alignment/>
    </xf>
    <xf numFmtId="0" fontId="0" fillId="0" borderId="0" xfId="53" applyFill="1" applyBorder="1">
      <alignment/>
      <protection/>
    </xf>
    <xf numFmtId="172" fontId="27" fillId="40" borderId="25" xfId="42" applyNumberFormat="1" applyFont="1" applyFill="1" applyBorder="1" applyAlignment="1">
      <alignment horizontal="right" vertical="center" indent="1"/>
    </xf>
    <xf numFmtId="49" fontId="8" fillId="34" borderId="29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9" fontId="8" fillId="38" borderId="29" xfId="56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" fontId="43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0" fontId="10" fillId="0" borderId="48" xfId="0" applyFont="1" applyFill="1" applyBorder="1" applyAlignment="1">
      <alignment/>
    </xf>
    <xf numFmtId="176" fontId="10" fillId="0" borderId="48" xfId="42" applyNumberFormat="1" applyFont="1" applyFill="1" applyBorder="1" applyAlignment="1" applyProtection="1">
      <alignment horizontal="center"/>
      <protection/>
    </xf>
    <xf numFmtId="0" fontId="9" fillId="0" borderId="49" xfId="0" applyFont="1" applyFill="1" applyBorder="1" applyAlignment="1">
      <alignment/>
    </xf>
    <xf numFmtId="3" fontId="9" fillId="0" borderId="50" xfId="42" applyNumberFormat="1" applyFont="1" applyFill="1" applyBorder="1" applyAlignment="1" applyProtection="1">
      <alignment horizontal="right"/>
      <protection/>
    </xf>
    <xf numFmtId="1" fontId="9" fillId="0" borderId="50" xfId="42" applyNumberFormat="1" applyFont="1" applyFill="1" applyBorder="1" applyAlignment="1" applyProtection="1">
      <alignment horizontal="center"/>
      <protection/>
    </xf>
    <xf numFmtId="49" fontId="9" fillId="0" borderId="0" xfId="42" applyNumberFormat="1" applyFont="1" applyFill="1" applyBorder="1" applyAlignment="1" applyProtection="1">
      <alignment horizontal="center"/>
      <protection/>
    </xf>
    <xf numFmtId="0" fontId="9" fillId="0" borderId="49" xfId="0" applyFont="1" applyFill="1" applyBorder="1" applyAlignment="1">
      <alignment wrapText="1"/>
    </xf>
    <xf numFmtId="0" fontId="9" fillId="0" borderId="51" xfId="0" applyFont="1" applyFill="1" applyBorder="1" applyAlignment="1">
      <alignment horizontal="center"/>
    </xf>
    <xf numFmtId="0" fontId="9" fillId="0" borderId="52" xfId="0" applyFont="1" applyFill="1" applyBorder="1" applyAlignment="1">
      <alignment/>
    </xf>
    <xf numFmtId="176" fontId="10" fillId="0" borderId="53" xfId="42" applyNumberFormat="1" applyFont="1" applyFill="1" applyBorder="1" applyAlignment="1" applyProtection="1">
      <alignment horizontal="center"/>
      <protection/>
    </xf>
    <xf numFmtId="0" fontId="10" fillId="0" borderId="53" xfId="0" applyFont="1" applyFill="1" applyBorder="1" applyAlignment="1">
      <alignment horizontal="center"/>
    </xf>
    <xf numFmtId="3" fontId="10" fillId="0" borderId="54" xfId="42" applyNumberFormat="1" applyFont="1" applyFill="1" applyBorder="1" applyAlignment="1" applyProtection="1">
      <alignment horizontal="right"/>
      <protection/>
    </xf>
    <xf numFmtId="1" fontId="10" fillId="0" borderId="54" xfId="42" applyNumberFormat="1" applyFont="1" applyFill="1" applyBorder="1" applyAlignment="1" applyProtection="1">
      <alignment horizontal="center"/>
      <protection/>
    </xf>
    <xf numFmtId="49" fontId="10" fillId="0" borderId="0" xfId="42" applyNumberFormat="1" applyFont="1" applyFill="1" applyBorder="1" applyAlignment="1" applyProtection="1">
      <alignment horizontal="center"/>
      <protection/>
    </xf>
    <xf numFmtId="0" fontId="9" fillId="0" borderId="47" xfId="0" applyFont="1" applyBorder="1" applyAlignment="1">
      <alignment horizontal="center"/>
    </xf>
    <xf numFmtId="0" fontId="10" fillId="0" borderId="48" xfId="0" applyFont="1" applyBorder="1" applyAlignment="1">
      <alignment/>
    </xf>
    <xf numFmtId="0" fontId="9" fillId="0" borderId="49" xfId="0" applyFont="1" applyBorder="1" applyAlignment="1">
      <alignment/>
    </xf>
    <xf numFmtId="0" fontId="9" fillId="0" borderId="48" xfId="0" applyFont="1" applyBorder="1" applyAlignment="1">
      <alignment/>
    </xf>
    <xf numFmtId="176" fontId="9" fillId="0" borderId="48" xfId="42" applyNumberFormat="1" applyFont="1" applyFill="1" applyBorder="1" applyAlignment="1" applyProtection="1">
      <alignment horizontal="center"/>
      <protection/>
    </xf>
    <xf numFmtId="0" fontId="9" fillId="0" borderId="51" xfId="0" applyFont="1" applyBorder="1" applyAlignment="1">
      <alignment/>
    </xf>
    <xf numFmtId="0" fontId="9" fillId="0" borderId="52" xfId="0" applyFont="1" applyBorder="1" applyAlignment="1">
      <alignment/>
    </xf>
    <xf numFmtId="176" fontId="9" fillId="0" borderId="53" xfId="42" applyNumberFormat="1" applyFont="1" applyFill="1" applyBorder="1" applyAlignment="1" applyProtection="1">
      <alignment horizontal="center"/>
      <protection/>
    </xf>
    <xf numFmtId="0" fontId="10" fillId="0" borderId="53" xfId="0" applyFont="1" applyBorder="1" applyAlignment="1">
      <alignment horizontal="center"/>
    </xf>
    <xf numFmtId="176" fontId="10" fillId="0" borderId="55" xfId="42" applyNumberFormat="1" applyFont="1" applyFill="1" applyBorder="1" applyAlignment="1" applyProtection="1">
      <alignment horizontal="center"/>
      <protection/>
    </xf>
    <xf numFmtId="0" fontId="9" fillId="0" borderId="49" xfId="0" applyFont="1" applyBorder="1" applyAlignment="1">
      <alignment wrapText="1"/>
    </xf>
    <xf numFmtId="1" fontId="10" fillId="0" borderId="53" xfId="42" applyNumberFormat="1" applyFont="1" applyFill="1" applyBorder="1" applyAlignment="1" applyProtection="1">
      <alignment horizontal="center"/>
      <protection/>
    </xf>
    <xf numFmtId="176" fontId="10" fillId="0" borderId="48" xfId="42" applyNumberFormat="1" applyFont="1" applyFill="1" applyBorder="1" applyAlignment="1" applyProtection="1">
      <alignment/>
      <protection/>
    </xf>
    <xf numFmtId="176" fontId="10" fillId="0" borderId="55" xfId="42" applyNumberFormat="1" applyFont="1" applyFill="1" applyBorder="1" applyAlignment="1" applyProtection="1">
      <alignment/>
      <protection/>
    </xf>
    <xf numFmtId="0" fontId="9" fillId="0" borderId="51" xfId="0" applyFont="1" applyBorder="1" applyAlignment="1">
      <alignment horizontal="center"/>
    </xf>
    <xf numFmtId="176" fontId="10" fillId="0" borderId="52" xfId="42" applyNumberFormat="1" applyFont="1" applyFill="1" applyBorder="1" applyAlignment="1" applyProtection="1">
      <alignment/>
      <protection/>
    </xf>
    <xf numFmtId="49" fontId="44" fillId="0" borderId="0" xfId="42" applyNumberFormat="1" applyFont="1" applyFill="1" applyBorder="1" applyAlignment="1" applyProtection="1">
      <alignment horizontal="center"/>
      <protection/>
    </xf>
    <xf numFmtId="0" fontId="9" fillId="0" borderId="56" xfId="0" applyFont="1" applyBorder="1" applyAlignment="1">
      <alignment horizontal="center"/>
    </xf>
    <xf numFmtId="176" fontId="9" fillId="0" borderId="48" xfId="42" applyNumberFormat="1" applyFont="1" applyFill="1" applyBorder="1" applyAlignment="1" applyProtection="1">
      <alignment/>
      <protection/>
    </xf>
    <xf numFmtId="176" fontId="9" fillId="0" borderId="52" xfId="42" applyNumberFormat="1" applyFont="1" applyFill="1" applyBorder="1" applyAlignment="1" applyProtection="1">
      <alignment/>
      <protection/>
    </xf>
    <xf numFmtId="0" fontId="9" fillId="0" borderId="48" xfId="0" applyFont="1" applyFill="1" applyBorder="1" applyAlignment="1">
      <alignment/>
    </xf>
    <xf numFmtId="0" fontId="9" fillId="0" borderId="56" xfId="0" applyFont="1" applyFill="1" applyBorder="1" applyAlignment="1">
      <alignment horizontal="center"/>
    </xf>
    <xf numFmtId="0" fontId="9" fillId="0" borderId="53" xfId="0" applyFont="1" applyFill="1" applyBorder="1" applyAlignment="1">
      <alignment/>
    </xf>
    <xf numFmtId="176" fontId="10" fillId="0" borderId="53" xfId="42" applyNumberFormat="1" applyFont="1" applyFill="1" applyBorder="1" applyAlignment="1" applyProtection="1">
      <alignment/>
      <protection/>
    </xf>
    <xf numFmtId="0" fontId="9" fillId="0" borderId="57" xfId="0" applyFont="1" applyFill="1" applyBorder="1" applyAlignment="1">
      <alignment horizontal="center"/>
    </xf>
    <xf numFmtId="0" fontId="10" fillId="0" borderId="55" xfId="0" applyFont="1" applyFill="1" applyBorder="1" applyAlignment="1">
      <alignment/>
    </xf>
    <xf numFmtId="0" fontId="9" fillId="0" borderId="57" xfId="0" applyFont="1" applyBorder="1" applyAlignment="1">
      <alignment horizontal="center"/>
    </xf>
    <xf numFmtId="0" fontId="9" fillId="0" borderId="55" xfId="0" applyFont="1" applyBorder="1" applyAlignment="1">
      <alignment/>
    </xf>
    <xf numFmtId="3" fontId="9" fillId="0" borderId="58" xfId="42" applyNumberFormat="1" applyFont="1" applyFill="1" applyBorder="1" applyAlignment="1" applyProtection="1">
      <alignment horizontal="right"/>
      <protection/>
    </xf>
    <xf numFmtId="1" fontId="9" fillId="0" borderId="58" xfId="42" applyNumberFormat="1" applyFont="1" applyFill="1" applyBorder="1" applyAlignment="1" applyProtection="1">
      <alignment horizontal="center"/>
      <protection/>
    </xf>
    <xf numFmtId="1" fontId="9" fillId="0" borderId="59" xfId="42" applyNumberFormat="1" applyFont="1" applyFill="1" applyBorder="1" applyAlignment="1" applyProtection="1">
      <alignment horizontal="center"/>
      <protection/>
    </xf>
    <xf numFmtId="0" fontId="10" fillId="0" borderId="48" xfId="0" applyFont="1" applyBorder="1" applyAlignment="1">
      <alignment horizontal="left"/>
    </xf>
    <xf numFmtId="3" fontId="10" fillId="0" borderId="48" xfId="0" applyNumberFormat="1" applyFont="1" applyBorder="1" applyAlignment="1">
      <alignment horizontal="center"/>
    </xf>
    <xf numFmtId="0" fontId="9" fillId="0" borderId="49" xfId="0" applyFont="1" applyBorder="1" applyAlignment="1">
      <alignment horizontal="left"/>
    </xf>
    <xf numFmtId="3" fontId="9" fillId="0" borderId="50" xfId="0" applyNumberFormat="1" applyFont="1" applyBorder="1" applyAlignment="1">
      <alignment horizontal="right"/>
    </xf>
    <xf numFmtId="1" fontId="9" fillId="0" borderId="50" xfId="0" applyNumberFormat="1" applyFont="1" applyBorder="1" applyAlignment="1">
      <alignment horizontal="center"/>
    </xf>
    <xf numFmtId="0" fontId="9" fillId="0" borderId="56" xfId="0" applyFont="1" applyBorder="1" applyAlignment="1">
      <alignment/>
    </xf>
    <xf numFmtId="0" fontId="9" fillId="0" borderId="53" xfId="0" applyFont="1" applyBorder="1" applyAlignment="1">
      <alignment/>
    </xf>
    <xf numFmtId="0" fontId="9" fillId="0" borderId="55" xfId="0" applyFont="1" applyFill="1" applyBorder="1" applyAlignment="1">
      <alignment/>
    </xf>
    <xf numFmtId="0" fontId="9" fillId="0" borderId="56" xfId="0" applyFont="1" applyFill="1" applyBorder="1" applyAlignment="1">
      <alignment/>
    </xf>
    <xf numFmtId="176" fontId="9" fillId="0" borderId="53" xfId="42" applyNumberFormat="1" applyFont="1" applyFill="1" applyBorder="1" applyAlignment="1" applyProtection="1">
      <alignment/>
      <protection/>
    </xf>
    <xf numFmtId="176" fontId="10" fillId="0" borderId="52" xfId="42" applyNumberFormat="1" applyFont="1" applyFill="1" applyBorder="1" applyAlignment="1" applyProtection="1">
      <alignment horizontal="center"/>
      <protection/>
    </xf>
    <xf numFmtId="176" fontId="9" fillId="0" borderId="52" xfId="42" applyNumberFormat="1" applyFont="1" applyFill="1" applyBorder="1" applyAlignment="1" applyProtection="1">
      <alignment horizontal="center"/>
      <protection/>
    </xf>
    <xf numFmtId="0" fontId="9" fillId="0" borderId="60" xfId="0" applyFont="1" applyBorder="1" applyAlignment="1">
      <alignment horizontal="center"/>
    </xf>
    <xf numFmtId="0" fontId="9" fillId="0" borderId="61" xfId="0" applyFont="1" applyBorder="1" applyAlignment="1">
      <alignment/>
    </xf>
    <xf numFmtId="176" fontId="10" fillId="0" borderId="61" xfId="42" applyNumberFormat="1" applyFont="1" applyFill="1" applyBorder="1" applyAlignment="1" applyProtection="1">
      <alignment horizontal="center"/>
      <protection/>
    </xf>
    <xf numFmtId="0" fontId="10" fillId="0" borderId="62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10" fillId="0" borderId="64" xfId="0" applyFont="1" applyBorder="1" applyAlignment="1">
      <alignment/>
    </xf>
    <xf numFmtId="176" fontId="10" fillId="0" borderId="64" xfId="42" applyNumberFormat="1" applyFont="1" applyFill="1" applyBorder="1" applyAlignment="1" applyProtection="1">
      <alignment horizontal="center"/>
      <protection/>
    </xf>
    <xf numFmtId="0" fontId="9" fillId="0" borderId="65" xfId="0" applyFont="1" applyBorder="1" applyAlignment="1">
      <alignment/>
    </xf>
    <xf numFmtId="0" fontId="45" fillId="0" borderId="56" xfId="0" applyFont="1" applyBorder="1" applyAlignment="1">
      <alignment horizontal="center"/>
    </xf>
    <xf numFmtId="0" fontId="45" fillId="0" borderId="52" xfId="0" applyFont="1" applyBorder="1" applyAlignment="1">
      <alignment/>
    </xf>
    <xf numFmtId="0" fontId="10" fillId="0" borderId="55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176" fontId="12" fillId="0" borderId="0" xfId="42" applyNumberFormat="1" applyFont="1" applyFill="1" applyBorder="1" applyAlignment="1" applyProtection="1">
      <alignment/>
      <protection/>
    </xf>
    <xf numFmtId="1" fontId="9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76" fontId="10" fillId="0" borderId="0" xfId="42" applyNumberFormat="1" applyFont="1" applyFill="1" applyBorder="1" applyAlignment="1" applyProtection="1">
      <alignment/>
      <protection/>
    </xf>
    <xf numFmtId="0" fontId="9" fillId="0" borderId="25" xfId="0" applyFont="1" applyBorder="1" applyAlignment="1">
      <alignment horizontal="center"/>
    </xf>
    <xf numFmtId="0" fontId="9" fillId="0" borderId="25" xfId="0" applyFont="1" applyBorder="1" applyAlignment="1">
      <alignment/>
    </xf>
    <xf numFmtId="177" fontId="9" fillId="0" borderId="25" xfId="0" applyNumberFormat="1" applyFont="1" applyBorder="1" applyAlignment="1">
      <alignment horizontal="right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177" fontId="10" fillId="0" borderId="25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1" fontId="47" fillId="0" borderId="0" xfId="0" applyNumberFormat="1" applyFont="1" applyBorder="1" applyAlignment="1">
      <alignment horizontal="center"/>
    </xf>
    <xf numFmtId="49" fontId="47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/>
    </xf>
    <xf numFmtId="4" fontId="9" fillId="36" borderId="17" xfId="0" applyNumberFormat="1" applyFont="1" applyFill="1" applyBorder="1" applyAlignment="1">
      <alignment/>
    </xf>
    <xf numFmtId="4" fontId="9" fillId="36" borderId="17" xfId="42" applyNumberFormat="1" applyFont="1" applyFill="1" applyBorder="1" applyAlignment="1">
      <alignment/>
    </xf>
    <xf numFmtId="4" fontId="10" fillId="36" borderId="24" xfId="42" applyNumberFormat="1" applyFont="1" applyFill="1" applyBorder="1" applyAlignment="1">
      <alignment/>
    </xf>
    <xf numFmtId="4" fontId="9" fillId="36" borderId="17" xfId="42" applyNumberFormat="1" applyFont="1" applyFill="1" applyBorder="1" applyAlignment="1">
      <alignment vertical="center"/>
    </xf>
    <xf numFmtId="4" fontId="9" fillId="36" borderId="18" xfId="42" applyNumberFormat="1" applyFont="1" applyFill="1" applyBorder="1" applyAlignment="1">
      <alignment/>
    </xf>
    <xf numFmtId="4" fontId="10" fillId="36" borderId="24" xfId="42" applyNumberFormat="1" applyFont="1" applyFill="1" applyBorder="1" applyAlignment="1">
      <alignment horizontal="right"/>
    </xf>
    <xf numFmtId="4" fontId="9" fillId="36" borderId="18" xfId="42" applyNumberFormat="1" applyFont="1" applyFill="1" applyBorder="1" applyAlignment="1">
      <alignment horizontal="right"/>
    </xf>
    <xf numFmtId="4" fontId="10" fillId="36" borderId="25" xfId="42" applyNumberFormat="1" applyFont="1" applyFill="1" applyBorder="1" applyAlignment="1">
      <alignment horizontal="right"/>
    </xf>
    <xf numFmtId="4" fontId="9" fillId="36" borderId="18" xfId="0" applyNumberFormat="1" applyFont="1" applyFill="1" applyBorder="1" applyAlignment="1">
      <alignment horizontal="right"/>
    </xf>
    <xf numFmtId="4" fontId="10" fillId="36" borderId="25" xfId="42" applyNumberFormat="1" applyFont="1" applyFill="1" applyBorder="1" applyAlignment="1">
      <alignment/>
    </xf>
    <xf numFmtId="4" fontId="9" fillId="36" borderId="18" xfId="42" applyNumberFormat="1" applyFont="1" applyFill="1" applyBorder="1" applyAlignment="1">
      <alignment vertical="center"/>
    </xf>
    <xf numFmtId="4" fontId="35" fillId="0" borderId="17" xfId="53" applyNumberFormat="1" applyFont="1" applyFill="1" applyBorder="1" applyAlignment="1">
      <alignment horizontal="right" indent="1"/>
      <protection/>
    </xf>
    <xf numFmtId="4" fontId="1" fillId="41" borderId="12" xfId="44" applyNumberFormat="1" applyFont="1" applyFill="1" applyBorder="1" applyAlignment="1">
      <alignment horizontal="right" indent="1"/>
    </xf>
    <xf numFmtId="4" fontId="1" fillId="0" borderId="12" xfId="44" applyNumberFormat="1" applyFont="1" applyFill="1" applyBorder="1" applyAlignment="1">
      <alignment horizontal="right" indent="1"/>
    </xf>
    <xf numFmtId="4" fontId="27" fillId="33" borderId="25" xfId="44" applyNumberFormat="1" applyFont="1" applyFill="1" applyBorder="1" applyAlignment="1">
      <alignment horizontal="right" indent="1"/>
    </xf>
    <xf numFmtId="4" fontId="27" fillId="0" borderId="0" xfId="44" applyNumberFormat="1" applyFont="1" applyFill="1" applyBorder="1" applyAlignment="1">
      <alignment horizontal="right" indent="1"/>
    </xf>
    <xf numFmtId="4" fontId="27" fillId="0" borderId="43" xfId="44" applyNumberFormat="1" applyFont="1" applyFill="1" applyBorder="1" applyAlignment="1">
      <alignment horizontal="right" indent="1"/>
    </xf>
    <xf numFmtId="4" fontId="35" fillId="0" borderId="25" xfId="44" applyNumberFormat="1" applyFont="1" applyFill="1" applyBorder="1" applyAlignment="1">
      <alignment horizontal="right" indent="1"/>
    </xf>
    <xf numFmtId="4" fontId="1" fillId="0" borderId="25" xfId="42" applyNumberFormat="1" applyFont="1" applyFill="1" applyBorder="1" applyAlignment="1">
      <alignment horizontal="right" indent="1"/>
    </xf>
    <xf numFmtId="4" fontId="27" fillId="33" borderId="12" xfId="42" applyNumberFormat="1" applyFont="1" applyFill="1" applyBorder="1" applyAlignment="1">
      <alignment horizontal="right" indent="1"/>
    </xf>
    <xf numFmtId="4" fontId="2" fillId="0" borderId="0" xfId="53" applyNumberFormat="1" applyFont="1" applyAlignment="1">
      <alignment horizontal="right" indent="1"/>
      <protection/>
    </xf>
    <xf numFmtId="4" fontId="2" fillId="0" borderId="0" xfId="44" applyNumberFormat="1" applyFont="1" applyAlignment="1">
      <alignment horizontal="right" indent="1"/>
    </xf>
    <xf numFmtId="4" fontId="1" fillId="0" borderId="43" xfId="53" applyNumberFormat="1" applyFont="1" applyBorder="1" applyAlignment="1">
      <alignment horizontal="right" indent="1"/>
      <protection/>
    </xf>
    <xf numFmtId="4" fontId="18" fillId="33" borderId="29" xfId="44" applyNumberFormat="1" applyFont="1" applyFill="1" applyBorder="1" applyAlignment="1">
      <alignment horizontal="right" indent="1"/>
    </xf>
    <xf numFmtId="0" fontId="1" fillId="41" borderId="12" xfId="53" applyFont="1" applyFill="1" applyBorder="1" applyAlignment="1">
      <alignment wrapText="1"/>
      <protection/>
    </xf>
    <xf numFmtId="0" fontId="1" fillId="41" borderId="25" xfId="53" applyFont="1" applyFill="1" applyBorder="1" applyAlignment="1">
      <alignment horizontal="center"/>
      <protection/>
    </xf>
    <xf numFmtId="49" fontId="1" fillId="41" borderId="42" xfId="53" applyNumberFormat="1" applyFont="1" applyFill="1" applyBorder="1" applyAlignment="1">
      <alignment horizontal="center"/>
      <protection/>
    </xf>
    <xf numFmtId="0" fontId="37" fillId="33" borderId="12" xfId="53" applyFont="1" applyFill="1" applyBorder="1" applyAlignment="1">
      <alignment wrapText="1"/>
      <protection/>
    </xf>
    <xf numFmtId="0" fontId="27" fillId="33" borderId="25" xfId="53" applyFont="1" applyFill="1" applyBorder="1" applyAlignment="1">
      <alignment horizontal="center"/>
      <protection/>
    </xf>
    <xf numFmtId="49" fontId="1" fillId="33" borderId="42" xfId="53" applyNumberFormat="1" applyFont="1" applyFill="1" applyBorder="1" applyAlignment="1">
      <alignment horizontal="center"/>
      <protection/>
    </xf>
    <xf numFmtId="0" fontId="1" fillId="0" borderId="12" xfId="53" applyFont="1" applyFill="1" applyBorder="1" applyAlignment="1">
      <alignment wrapText="1"/>
      <protection/>
    </xf>
    <xf numFmtId="0" fontId="1" fillId="0" borderId="25" xfId="53" applyFont="1" applyFill="1" applyBorder="1" applyAlignment="1">
      <alignment horizontal="center"/>
      <protection/>
    </xf>
    <xf numFmtId="49" fontId="1" fillId="0" borderId="42" xfId="53" applyNumberFormat="1" applyFont="1" applyFill="1" applyBorder="1" applyAlignment="1">
      <alignment horizontal="center"/>
      <protection/>
    </xf>
    <xf numFmtId="0" fontId="27" fillId="0" borderId="25" xfId="53" applyFont="1" applyFill="1" applyBorder="1" applyAlignment="1">
      <alignment horizontal="center"/>
      <protection/>
    </xf>
    <xf numFmtId="0" fontId="37" fillId="33" borderId="25" xfId="53" applyFont="1" applyFill="1" applyBorder="1" applyAlignment="1">
      <alignment wrapText="1"/>
      <protection/>
    </xf>
    <xf numFmtId="49" fontId="28" fillId="33" borderId="25" xfId="53" applyNumberFormat="1" applyFont="1" applyFill="1" applyBorder="1" applyAlignment="1">
      <alignment horizontal="center"/>
      <protection/>
    </xf>
    <xf numFmtId="0" fontId="37" fillId="0" borderId="0" xfId="53" applyFont="1" applyFill="1" applyBorder="1" applyAlignment="1">
      <alignment wrapText="1"/>
      <protection/>
    </xf>
    <xf numFmtId="0" fontId="27" fillId="0" borderId="0" xfId="53" applyFont="1" applyFill="1" applyBorder="1" applyAlignment="1">
      <alignment horizontal="center"/>
      <protection/>
    </xf>
    <xf numFmtId="49" fontId="28" fillId="0" borderId="0" xfId="53" applyNumberFormat="1" applyFont="1" applyFill="1" applyBorder="1" applyAlignment="1">
      <alignment horizontal="center"/>
      <protection/>
    </xf>
    <xf numFmtId="0" fontId="35" fillId="0" borderId="25" xfId="53" applyFont="1" applyFill="1" applyBorder="1" applyAlignment="1">
      <alignment wrapText="1"/>
      <protection/>
    </xf>
    <xf numFmtId="0" fontId="35" fillId="0" borderId="25" xfId="53" applyFont="1" applyFill="1" applyBorder="1" applyAlignment="1">
      <alignment horizontal="center"/>
      <protection/>
    </xf>
    <xf numFmtId="49" fontId="35" fillId="0" borderId="25" xfId="53" applyNumberFormat="1" applyFont="1" applyFill="1" applyBorder="1" applyAlignment="1">
      <alignment horizontal="center"/>
      <protection/>
    </xf>
    <xf numFmtId="0" fontId="1" fillId="0" borderId="25" xfId="0" applyFont="1" applyFill="1" applyBorder="1" applyAlignment="1">
      <alignment wrapText="1"/>
    </xf>
    <xf numFmtId="0" fontId="27" fillId="33" borderId="25" xfId="53" applyFont="1" applyFill="1" applyBorder="1" applyAlignment="1">
      <alignment wrapText="1"/>
      <protection/>
    </xf>
    <xf numFmtId="49" fontId="27" fillId="33" borderId="25" xfId="53" applyNumberFormat="1" applyFont="1" applyFill="1" applyBorder="1" applyAlignment="1">
      <alignment horizontal="center"/>
      <protection/>
    </xf>
    <xf numFmtId="0" fontId="1" fillId="0" borderId="25" xfId="0" applyFont="1" applyFill="1" applyBorder="1" applyAlignment="1">
      <alignment horizontal="center"/>
    </xf>
    <xf numFmtId="0" fontId="37" fillId="33" borderId="12" xfId="0" applyFont="1" applyFill="1" applyBorder="1" applyAlignment="1">
      <alignment wrapText="1"/>
    </xf>
    <xf numFmtId="0" fontId="27" fillId="33" borderId="25" xfId="0" applyFont="1" applyFill="1" applyBorder="1" applyAlignment="1">
      <alignment horizontal="center"/>
    </xf>
    <xf numFmtId="49" fontId="28" fillId="33" borderId="42" xfId="0" applyNumberFormat="1" applyFont="1" applyFill="1" applyBorder="1" applyAlignment="1">
      <alignment horizontal="center"/>
    </xf>
    <xf numFmtId="0" fontId="27" fillId="33" borderId="24" xfId="53" applyFont="1" applyFill="1" applyBorder="1" applyAlignment="1">
      <alignment horizontal="center"/>
      <protection/>
    </xf>
    <xf numFmtId="0" fontId="2" fillId="0" borderId="0" xfId="53" applyFont="1" applyAlignment="1">
      <alignment/>
      <protection/>
    </xf>
    <xf numFmtId="3" fontId="9" fillId="0" borderId="0" xfId="44" applyNumberFormat="1" applyFont="1" applyAlignment="1">
      <alignment/>
    </xf>
    <xf numFmtId="0" fontId="9" fillId="36" borderId="17" xfId="0" applyFont="1" applyFill="1" applyBorder="1" applyAlignment="1">
      <alignment vertical="top" wrapText="1"/>
    </xf>
    <xf numFmtId="4" fontId="9" fillId="36" borderId="18" xfId="0" applyNumberFormat="1" applyFont="1" applyFill="1" applyBorder="1" applyAlignment="1">
      <alignment/>
    </xf>
    <xf numFmtId="0" fontId="1" fillId="0" borderId="24" xfId="53" applyFont="1" applyFill="1" applyBorder="1" applyAlignment="1">
      <alignment horizontal="center"/>
      <protection/>
    </xf>
    <xf numFmtId="49" fontId="1" fillId="0" borderId="66" xfId="0" applyNumberFormat="1" applyFont="1" applyFill="1" applyBorder="1" applyAlignment="1">
      <alignment horizontal="center"/>
    </xf>
    <xf numFmtId="0" fontId="9" fillId="36" borderId="30" xfId="0" applyFont="1" applyFill="1" applyBorder="1" applyAlignment="1">
      <alignment horizontal="center"/>
    </xf>
    <xf numFmtId="0" fontId="12" fillId="36" borderId="30" xfId="0" applyFont="1" applyFill="1" applyBorder="1" applyAlignment="1">
      <alignment/>
    </xf>
    <xf numFmtId="4" fontId="9" fillId="36" borderId="30" xfId="42" applyNumberFormat="1" applyFont="1" applyFill="1" applyBorder="1" applyAlignment="1">
      <alignment/>
    </xf>
    <xf numFmtId="10" fontId="9" fillId="36" borderId="30" xfId="56" applyNumberFormat="1" applyFont="1" applyFill="1" applyBorder="1" applyAlignment="1">
      <alignment horizontal="center"/>
    </xf>
    <xf numFmtId="4" fontId="9" fillId="36" borderId="28" xfId="42" applyNumberFormat="1" applyFont="1" applyFill="1" applyBorder="1" applyAlignment="1">
      <alignment/>
    </xf>
    <xf numFmtId="49" fontId="0" fillId="0" borderId="0" xfId="0" applyNumberFormat="1" applyFont="1" applyAlignment="1">
      <alignment horizontal="center"/>
    </xf>
    <xf numFmtId="1" fontId="9" fillId="0" borderId="55" xfId="42" applyNumberFormat="1" applyFont="1" applyFill="1" applyBorder="1" applyAlignment="1" applyProtection="1">
      <alignment horizontal="center"/>
      <protection/>
    </xf>
    <xf numFmtId="0" fontId="0" fillId="0" borderId="67" xfId="0" applyFont="1" applyBorder="1" applyAlignment="1">
      <alignment/>
    </xf>
    <xf numFmtId="1" fontId="9" fillId="0" borderId="55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46" fillId="0" borderId="0" xfId="0" applyFont="1" applyAlignment="1">
      <alignment/>
    </xf>
    <xf numFmtId="0" fontId="10" fillId="0" borderId="0" xfId="0" applyFont="1" applyBorder="1" applyAlignment="1">
      <alignment/>
    </xf>
    <xf numFmtId="49" fontId="9" fillId="0" borderId="0" xfId="0" applyNumberFormat="1" applyFont="1" applyAlignment="1">
      <alignment horizontal="center"/>
    </xf>
    <xf numFmtId="0" fontId="9" fillId="0" borderId="68" xfId="0" applyFont="1" applyBorder="1" applyAlignment="1">
      <alignment/>
    </xf>
    <xf numFmtId="0" fontId="10" fillId="0" borderId="64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10" fontId="2" fillId="35" borderId="17" xfId="42" applyNumberFormat="1" applyFont="1" applyFill="1" applyBorder="1" applyAlignment="1">
      <alignment horizontal="center"/>
    </xf>
    <xf numFmtId="164" fontId="2" fillId="35" borderId="28" xfId="42" applyNumberFormat="1" applyFont="1" applyFill="1" applyBorder="1" applyAlignment="1">
      <alignment/>
    </xf>
    <xf numFmtId="4" fontId="2" fillId="35" borderId="16" xfId="0" applyNumberFormat="1" applyFont="1" applyFill="1" applyBorder="1" applyAlignment="1">
      <alignment/>
    </xf>
    <xf numFmtId="4" fontId="4" fillId="33" borderId="29" xfId="42" applyNumberFormat="1" applyFont="1" applyFill="1" applyBorder="1" applyAlignment="1">
      <alignment horizontal="center"/>
    </xf>
    <xf numFmtId="4" fontId="10" fillId="36" borderId="17" xfId="42" applyNumberFormat="1" applyFont="1" applyFill="1" applyBorder="1" applyAlignment="1">
      <alignment/>
    </xf>
    <xf numFmtId="10" fontId="10" fillId="36" borderId="17" xfId="42" applyNumberFormat="1" applyFont="1" applyFill="1" applyBorder="1" applyAlignment="1">
      <alignment/>
    </xf>
    <xf numFmtId="4" fontId="10" fillId="36" borderId="18" xfId="42" applyNumberFormat="1" applyFont="1" applyFill="1" applyBorder="1" applyAlignment="1">
      <alignment/>
    </xf>
    <xf numFmtId="0" fontId="10" fillId="36" borderId="24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10" fontId="9" fillId="36" borderId="12" xfId="56" applyNumberFormat="1" applyFont="1" applyFill="1" applyBorder="1" applyAlignment="1">
      <alignment horizontal="center"/>
    </xf>
    <xf numFmtId="4" fontId="2" fillId="35" borderId="17" xfId="42" applyNumberFormat="1" applyFont="1" applyFill="1" applyBorder="1" applyAlignment="1">
      <alignment horizontal="right" indent="1"/>
    </xf>
    <xf numFmtId="4" fontId="2" fillId="35" borderId="18" xfId="42" applyNumberFormat="1" applyFont="1" applyFill="1" applyBorder="1" applyAlignment="1">
      <alignment horizontal="right" wrapText="1" indent="1"/>
    </xf>
    <xf numFmtId="4" fontId="2" fillId="35" borderId="20" xfId="42" applyNumberFormat="1" applyFont="1" applyFill="1" applyBorder="1" applyAlignment="1">
      <alignment horizontal="right" indent="1"/>
    </xf>
    <xf numFmtId="4" fontId="4" fillId="38" borderId="11" xfId="42" applyNumberFormat="1" applyFont="1" applyFill="1" applyBorder="1" applyAlignment="1">
      <alignment horizontal="right" indent="1"/>
    </xf>
    <xf numFmtId="0" fontId="18" fillId="35" borderId="41" xfId="53" applyFont="1" applyFill="1" applyBorder="1" applyAlignment="1">
      <alignment horizontal="center" wrapText="1"/>
      <protection/>
    </xf>
    <xf numFmtId="4" fontId="27" fillId="33" borderId="12" xfId="44" applyNumberFormat="1" applyFont="1" applyFill="1" applyBorder="1" applyAlignment="1">
      <alignment horizontal="right" indent="1"/>
    </xf>
    <xf numFmtId="0" fontId="1" fillId="0" borderId="25" xfId="53" applyFont="1" applyFill="1" applyBorder="1" applyAlignment="1">
      <alignment wrapText="1"/>
      <protection/>
    </xf>
    <xf numFmtId="4" fontId="1" fillId="0" borderId="25" xfId="44" applyNumberFormat="1" applyFont="1" applyFill="1" applyBorder="1" applyAlignment="1">
      <alignment horizontal="right" indent="1"/>
    </xf>
    <xf numFmtId="0" fontId="38" fillId="42" borderId="25" xfId="53" applyFont="1" applyFill="1" applyBorder="1" applyAlignment="1">
      <alignment horizontal="center" vertical="center"/>
      <protection/>
    </xf>
    <xf numFmtId="0" fontId="37" fillId="42" borderId="25" xfId="53" applyFont="1" applyFill="1" applyBorder="1" applyAlignment="1">
      <alignment wrapText="1"/>
      <protection/>
    </xf>
    <xf numFmtId="0" fontId="27" fillId="42" borderId="25" xfId="53" applyFont="1" applyFill="1" applyBorder="1" applyAlignment="1">
      <alignment horizontal="center"/>
      <protection/>
    </xf>
    <xf numFmtId="49" fontId="27" fillId="42" borderId="25" xfId="53" applyNumberFormat="1" applyFont="1" applyFill="1" applyBorder="1" applyAlignment="1">
      <alignment horizontal="center"/>
      <protection/>
    </xf>
    <xf numFmtId="4" fontId="27" fillId="42" borderId="25" xfId="44" applyNumberFormat="1" applyFont="1" applyFill="1" applyBorder="1" applyAlignment="1">
      <alignment horizontal="right" indent="1"/>
    </xf>
    <xf numFmtId="0" fontId="1" fillId="0" borderId="12" xfId="0" applyFont="1" applyFill="1" applyBorder="1" applyAlignment="1">
      <alignment vertical="center" wrapText="1"/>
    </xf>
    <xf numFmtId="171" fontId="18" fillId="34" borderId="25" xfId="42" applyNumberFormat="1" applyFont="1" applyFill="1" applyBorder="1" applyAlignment="1">
      <alignment horizontal="right" indent="1" shrinkToFit="1"/>
    </xf>
    <xf numFmtId="172" fontId="18" fillId="34" borderId="25" xfId="42" applyNumberFormat="1" applyFont="1" applyFill="1" applyBorder="1" applyAlignment="1">
      <alignment horizontal="right" indent="1" shrinkToFit="1"/>
    </xf>
    <xf numFmtId="4" fontId="1" fillId="0" borderId="25" xfId="42" applyNumberFormat="1" applyFont="1" applyBorder="1" applyAlignment="1">
      <alignment horizontal="right" vertical="center" indent="2"/>
    </xf>
    <xf numFmtId="10" fontId="2" fillId="35" borderId="28" xfId="42" applyNumberFormat="1" applyFont="1" applyFill="1" applyBorder="1" applyAlignment="1">
      <alignment horizontal="center"/>
    </xf>
    <xf numFmtId="0" fontId="9" fillId="0" borderId="69" xfId="0" applyFont="1" applyFill="1" applyBorder="1" applyAlignment="1">
      <alignment horizontal="center"/>
    </xf>
    <xf numFmtId="176" fontId="10" fillId="0" borderId="70" xfId="42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wrapText="1"/>
    </xf>
    <xf numFmtId="172" fontId="27" fillId="40" borderId="25" xfId="42" applyNumberFormat="1" applyFont="1" applyFill="1" applyBorder="1" applyAlignment="1">
      <alignment vertical="center"/>
    </xf>
    <xf numFmtId="0" fontId="1" fillId="0" borderId="25" xfId="0" applyFont="1" applyBorder="1" applyAlignment="1">
      <alignment vertical="center" wrapText="1" shrinkToFit="1"/>
    </xf>
    <xf numFmtId="164" fontId="1" fillId="0" borderId="25" xfId="42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3" fontId="1" fillId="0" borderId="0" xfId="42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3" fontId="26" fillId="0" borderId="0" xfId="42" applyFont="1" applyBorder="1" applyAlignment="1">
      <alignment horizontal="center"/>
    </xf>
    <xf numFmtId="0" fontId="18" fillId="34" borderId="71" xfId="0" applyFont="1" applyFill="1" applyBorder="1" applyAlignment="1">
      <alignment horizontal="center"/>
    </xf>
    <xf numFmtId="49" fontId="18" fillId="34" borderId="72" xfId="42" applyNumberFormat="1" applyFont="1" applyFill="1" applyBorder="1" applyAlignment="1">
      <alignment horizontal="center"/>
    </xf>
    <xf numFmtId="0" fontId="1" fillId="0" borderId="71" xfId="0" applyFont="1" applyFill="1" applyBorder="1" applyAlignment="1">
      <alignment horizontal="center" vertical="center"/>
    </xf>
    <xf numFmtId="0" fontId="27" fillId="40" borderId="71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" fillId="40" borderId="71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shrinkToFit="1"/>
    </xf>
    <xf numFmtId="0" fontId="18" fillId="34" borderId="29" xfId="0" applyFont="1" applyFill="1" applyBorder="1" applyAlignment="1">
      <alignment shrinkToFit="1"/>
    </xf>
    <xf numFmtId="0" fontId="18" fillId="34" borderId="29" xfId="0" applyFont="1" applyFill="1" applyBorder="1" applyAlignment="1">
      <alignment horizontal="center" shrinkToFit="1"/>
    </xf>
    <xf numFmtId="0" fontId="1" fillId="34" borderId="29" xfId="0" applyFont="1" applyFill="1" applyBorder="1" applyAlignment="1">
      <alignment horizontal="center" shrinkToFit="1"/>
    </xf>
    <xf numFmtId="164" fontId="18" fillId="34" borderId="29" xfId="42" applyNumberFormat="1" applyFont="1" applyFill="1" applyBorder="1" applyAlignment="1">
      <alignment shrinkToFit="1"/>
    </xf>
    <xf numFmtId="172" fontId="18" fillId="34" borderId="29" xfId="42" applyNumberFormat="1" applyFont="1" applyFill="1" applyBorder="1" applyAlignment="1">
      <alignment shrinkToFit="1"/>
    </xf>
    <xf numFmtId="166" fontId="18" fillId="34" borderId="29" xfId="56" applyNumberFormat="1" applyFont="1" applyFill="1" applyBorder="1" applyAlignment="1">
      <alignment horizontal="center" shrinkToFit="1"/>
    </xf>
    <xf numFmtId="9" fontId="1" fillId="34" borderId="46" xfId="56" applyFont="1" applyFill="1" applyBorder="1" applyAlignment="1">
      <alignment horizontal="center" vertical="center" shrinkToFit="1"/>
    </xf>
    <xf numFmtId="0" fontId="1" fillId="41" borderId="25" xfId="0" applyFont="1" applyFill="1" applyBorder="1" applyAlignment="1">
      <alignment vertical="center" wrapText="1"/>
    </xf>
    <xf numFmtId="49" fontId="28" fillId="33" borderId="66" xfId="53" applyNumberFormat="1" applyFont="1" applyFill="1" applyBorder="1" applyAlignment="1">
      <alignment horizontal="center"/>
      <protection/>
    </xf>
    <xf numFmtId="49" fontId="1" fillId="0" borderId="66" xfId="53" applyNumberFormat="1" applyFont="1" applyFill="1" applyBorder="1" applyAlignment="1">
      <alignment horizontal="center"/>
      <protection/>
    </xf>
    <xf numFmtId="0" fontId="24" fillId="0" borderId="12" xfId="0" applyFont="1" applyFill="1" applyBorder="1" applyAlignment="1">
      <alignment horizontal="center" vertical="center"/>
    </xf>
    <xf numFmtId="4" fontId="1" fillId="0" borderId="12" xfId="42" applyNumberFormat="1" applyFont="1" applyFill="1" applyBorder="1" applyAlignment="1">
      <alignment horizontal="right" indent="1"/>
    </xf>
    <xf numFmtId="4" fontId="1" fillId="42" borderId="25" xfId="44" applyNumberFormat="1" applyFont="1" applyFill="1" applyBorder="1" applyAlignment="1">
      <alignment horizontal="right" inden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9" fillId="43" borderId="73" xfId="0" applyFont="1" applyFill="1" applyBorder="1" applyAlignment="1">
      <alignment horizontal="center"/>
    </xf>
    <xf numFmtId="0" fontId="9" fillId="43" borderId="33" xfId="0" applyFont="1" applyFill="1" applyBorder="1" applyAlignment="1">
      <alignment horizontal="center"/>
    </xf>
    <xf numFmtId="0" fontId="9" fillId="43" borderId="33" xfId="0" applyFont="1" applyFill="1" applyBorder="1" applyAlignment="1">
      <alignment horizontal="center" wrapText="1"/>
    </xf>
    <xf numFmtId="0" fontId="9" fillId="43" borderId="33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/>
    </xf>
    <xf numFmtId="0" fontId="9" fillId="43" borderId="27" xfId="0" applyFont="1" applyFill="1" applyBorder="1" applyAlignment="1">
      <alignment/>
    </xf>
    <xf numFmtId="0" fontId="9" fillId="43" borderId="28" xfId="0" applyFont="1" applyFill="1" applyBorder="1" applyAlignment="1">
      <alignment/>
    </xf>
    <xf numFmtId="0" fontId="9" fillId="43" borderId="25" xfId="0" applyFont="1" applyFill="1" applyBorder="1" applyAlignment="1">
      <alignment/>
    </xf>
    <xf numFmtId="0" fontId="9" fillId="43" borderId="28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43" borderId="71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26" xfId="0" applyFont="1" applyBorder="1" applyAlignment="1">
      <alignment/>
    </xf>
    <xf numFmtId="0" fontId="9" fillId="43" borderId="0" xfId="0" applyFont="1" applyFill="1" applyBorder="1" applyAlignment="1">
      <alignment/>
    </xf>
    <xf numFmtId="0" fontId="9" fillId="0" borderId="74" xfId="0" applyFont="1" applyBorder="1" applyAlignment="1">
      <alignment/>
    </xf>
    <xf numFmtId="0" fontId="10" fillId="0" borderId="71" xfId="0" applyFont="1" applyBorder="1" applyAlignment="1">
      <alignment/>
    </xf>
    <xf numFmtId="0" fontId="10" fillId="0" borderId="25" xfId="0" applyFont="1" applyBorder="1" applyAlignment="1">
      <alignment/>
    </xf>
    <xf numFmtId="3" fontId="10" fillId="43" borderId="25" xfId="0" applyNumberFormat="1" applyFont="1" applyFill="1" applyBorder="1" applyAlignment="1">
      <alignment horizontal="right" indent="1"/>
    </xf>
    <xf numFmtId="3" fontId="10" fillId="0" borderId="25" xfId="0" applyNumberFormat="1" applyFont="1" applyBorder="1" applyAlignment="1">
      <alignment horizontal="right" indent="1"/>
    </xf>
    <xf numFmtId="4" fontId="10" fillId="43" borderId="25" xfId="0" applyNumberFormat="1" applyFont="1" applyFill="1" applyBorder="1" applyAlignment="1">
      <alignment horizontal="right" indent="1"/>
    </xf>
    <xf numFmtId="166" fontId="9" fillId="0" borderId="41" xfId="0" applyNumberFormat="1" applyFont="1" applyBorder="1" applyAlignment="1">
      <alignment horizontal="right" indent="1"/>
    </xf>
    <xf numFmtId="0" fontId="10" fillId="0" borderId="24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75" xfId="0" applyFont="1" applyBorder="1" applyAlignment="1">
      <alignment/>
    </xf>
    <xf numFmtId="0" fontId="50" fillId="0" borderId="76" xfId="0" applyFont="1" applyBorder="1" applyAlignment="1">
      <alignment/>
    </xf>
    <xf numFmtId="0" fontId="50" fillId="0" borderId="22" xfId="0" applyFont="1" applyBorder="1" applyAlignment="1">
      <alignment/>
    </xf>
    <xf numFmtId="0" fontId="50" fillId="0" borderId="42" xfId="0" applyFont="1" applyBorder="1" applyAlignment="1">
      <alignment/>
    </xf>
    <xf numFmtId="3" fontId="50" fillId="43" borderId="12" xfId="0" applyNumberFormat="1" applyFont="1" applyFill="1" applyBorder="1" applyAlignment="1">
      <alignment horizontal="right" indent="1"/>
    </xf>
    <xf numFmtId="3" fontId="50" fillId="0" borderId="12" xfId="0" applyNumberFormat="1" applyFont="1" applyBorder="1" applyAlignment="1">
      <alignment horizontal="right" indent="1"/>
    </xf>
    <xf numFmtId="4" fontId="50" fillId="43" borderId="41" xfId="0" applyNumberFormat="1" applyFont="1" applyFill="1" applyBorder="1" applyAlignment="1">
      <alignment horizontal="right" indent="1"/>
    </xf>
    <xf numFmtId="0" fontId="50" fillId="0" borderId="17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74" xfId="0" applyFont="1" applyBorder="1" applyAlignment="1">
      <alignment/>
    </xf>
    <xf numFmtId="0" fontId="50" fillId="0" borderId="0" xfId="0" applyFont="1" applyAlignment="1">
      <alignment/>
    </xf>
    <xf numFmtId="0" fontId="50" fillId="0" borderId="77" xfId="0" applyFont="1" applyBorder="1" applyAlignment="1">
      <alignment/>
    </xf>
    <xf numFmtId="0" fontId="50" fillId="0" borderId="20" xfId="0" applyFont="1" applyBorder="1" applyAlignment="1">
      <alignment/>
    </xf>
    <xf numFmtId="0" fontId="50" fillId="0" borderId="21" xfId="0" applyFont="1" applyBorder="1" applyAlignment="1">
      <alignment/>
    </xf>
    <xf numFmtId="3" fontId="50" fillId="43" borderId="28" xfId="0" applyNumberFormat="1" applyFont="1" applyFill="1" applyBorder="1" applyAlignment="1">
      <alignment horizontal="right" indent="1"/>
    </xf>
    <xf numFmtId="3" fontId="50" fillId="0" borderId="28" xfId="0" applyNumberFormat="1" applyFont="1" applyBorder="1" applyAlignment="1">
      <alignment horizontal="right" indent="1"/>
    </xf>
    <xf numFmtId="4" fontId="50" fillId="43" borderId="30" xfId="0" applyNumberFormat="1" applyFont="1" applyFill="1" applyBorder="1" applyAlignment="1">
      <alignment horizontal="right" indent="1"/>
    </xf>
    <xf numFmtId="166" fontId="9" fillId="0" borderId="30" xfId="0" applyNumberFormat="1" applyFont="1" applyBorder="1" applyAlignment="1">
      <alignment horizontal="right" indent="1"/>
    </xf>
    <xf numFmtId="0" fontId="50" fillId="0" borderId="30" xfId="0" applyFont="1" applyBorder="1" applyAlignment="1">
      <alignment/>
    </xf>
    <xf numFmtId="0" fontId="50" fillId="0" borderId="78" xfId="0" applyFont="1" applyBorder="1" applyAlignment="1">
      <alignment/>
    </xf>
    <xf numFmtId="0" fontId="11" fillId="0" borderId="79" xfId="0" applyFont="1" applyBorder="1" applyAlignment="1">
      <alignment/>
    </xf>
    <xf numFmtId="0" fontId="11" fillId="0" borderId="32" xfId="0" applyFont="1" applyBorder="1" applyAlignment="1">
      <alignment/>
    </xf>
    <xf numFmtId="3" fontId="11" fillId="43" borderId="25" xfId="0" applyNumberFormat="1" applyFont="1" applyFill="1" applyBorder="1" applyAlignment="1">
      <alignment horizontal="right" indent="1"/>
    </xf>
    <xf numFmtId="3" fontId="11" fillId="0" borderId="25" xfId="0" applyNumberFormat="1" applyFont="1" applyBorder="1" applyAlignment="1">
      <alignment horizontal="right" indent="1"/>
    </xf>
    <xf numFmtId="4" fontId="11" fillId="43" borderId="25" xfId="0" applyNumberFormat="1" applyFont="1" applyFill="1" applyBorder="1" applyAlignment="1">
      <alignment horizontal="right" indent="1"/>
    </xf>
    <xf numFmtId="166" fontId="9" fillId="0" borderId="25" xfId="0" applyNumberFormat="1" applyFont="1" applyBorder="1" applyAlignment="1">
      <alignment horizontal="right" indent="1"/>
    </xf>
    <xf numFmtId="0" fontId="11" fillId="0" borderId="20" xfId="0" applyFont="1" applyBorder="1" applyAlignment="1">
      <alignment/>
    </xf>
    <xf numFmtId="0" fontId="11" fillId="0" borderId="78" xfId="0" applyFont="1" applyBorder="1" applyAlignment="1">
      <alignment/>
    </xf>
    <xf numFmtId="0" fontId="11" fillId="0" borderId="0" xfId="0" applyFont="1" applyAlignment="1">
      <alignment/>
    </xf>
    <xf numFmtId="0" fontId="51" fillId="0" borderId="79" xfId="0" applyFont="1" applyBorder="1" applyAlignment="1">
      <alignment/>
    </xf>
    <xf numFmtId="0" fontId="51" fillId="0" borderId="32" xfId="0" applyFont="1" applyBorder="1" applyAlignment="1">
      <alignment/>
    </xf>
    <xf numFmtId="0" fontId="51" fillId="0" borderId="66" xfId="0" applyFont="1" applyBorder="1" applyAlignment="1">
      <alignment/>
    </xf>
    <xf numFmtId="3" fontId="51" fillId="43" borderId="12" xfId="0" applyNumberFormat="1" applyFont="1" applyFill="1" applyBorder="1" applyAlignment="1">
      <alignment horizontal="right" indent="1"/>
    </xf>
    <xf numFmtId="3" fontId="51" fillId="43" borderId="0" xfId="0" applyNumberFormat="1" applyFont="1" applyFill="1" applyBorder="1" applyAlignment="1">
      <alignment horizontal="right" indent="1"/>
    </xf>
    <xf numFmtId="166" fontId="9" fillId="0" borderId="12" xfId="0" applyNumberFormat="1" applyFont="1" applyBorder="1" applyAlignment="1">
      <alignment horizontal="right" indent="1"/>
    </xf>
    <xf numFmtId="0" fontId="51" fillId="0" borderId="0" xfId="0" applyFont="1" applyBorder="1" applyAlignment="1">
      <alignment/>
    </xf>
    <xf numFmtId="0" fontId="51" fillId="0" borderId="74" xfId="0" applyFont="1" applyBorder="1" applyAlignment="1">
      <alignment/>
    </xf>
    <xf numFmtId="0" fontId="51" fillId="0" borderId="0" xfId="0" applyFont="1" applyAlignment="1">
      <alignment/>
    </xf>
    <xf numFmtId="0" fontId="9" fillId="0" borderId="18" xfId="0" applyFont="1" applyBorder="1" applyAlignment="1">
      <alignment/>
    </xf>
    <xf numFmtId="3" fontId="9" fillId="43" borderId="12" xfId="0" applyNumberFormat="1" applyFont="1" applyFill="1" applyBorder="1" applyAlignment="1">
      <alignment horizontal="right" indent="1"/>
    </xf>
    <xf numFmtId="0" fontId="9" fillId="0" borderId="4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19" xfId="0" applyFont="1" applyBorder="1" applyAlignment="1">
      <alignment/>
    </xf>
    <xf numFmtId="3" fontId="9" fillId="43" borderId="18" xfId="0" applyNumberFormat="1" applyFont="1" applyFill="1" applyBorder="1" applyAlignment="1">
      <alignment horizontal="right" indent="1"/>
    </xf>
    <xf numFmtId="3" fontId="9" fillId="0" borderId="18" xfId="0" applyNumberFormat="1" applyFont="1" applyBorder="1" applyAlignment="1">
      <alignment horizontal="right" indent="1"/>
    </xf>
    <xf numFmtId="4" fontId="9" fillId="43" borderId="17" xfId="0" applyNumberFormat="1" applyFont="1" applyFill="1" applyBorder="1" applyAlignment="1">
      <alignment horizontal="right" indent="1"/>
    </xf>
    <xf numFmtId="166" fontId="9" fillId="0" borderId="18" xfId="0" applyNumberFormat="1" applyFont="1" applyBorder="1" applyAlignment="1">
      <alignment horizontal="right" indent="1"/>
    </xf>
    <xf numFmtId="0" fontId="2" fillId="0" borderId="0" xfId="0" applyFont="1" applyBorder="1" applyAlignment="1">
      <alignment horizontal="left"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3" fontId="9" fillId="43" borderId="28" xfId="0" applyNumberFormat="1" applyFont="1" applyFill="1" applyBorder="1" applyAlignment="1">
      <alignment horizontal="right" indent="1"/>
    </xf>
    <xf numFmtId="3" fontId="9" fillId="0" borderId="28" xfId="0" applyNumberFormat="1" applyFont="1" applyBorder="1" applyAlignment="1">
      <alignment horizontal="right" indent="1"/>
    </xf>
    <xf numFmtId="4" fontId="9" fillId="43" borderId="30" xfId="0" applyNumberFormat="1" applyFont="1" applyFill="1" applyBorder="1" applyAlignment="1">
      <alignment horizontal="right" indent="1"/>
    </xf>
    <xf numFmtId="166" fontId="9" fillId="0" borderId="28" xfId="0" applyNumberFormat="1" applyFont="1" applyBorder="1" applyAlignment="1">
      <alignment horizontal="right" indent="1"/>
    </xf>
    <xf numFmtId="0" fontId="9" fillId="0" borderId="20" xfId="0" applyFont="1" applyBorder="1" applyAlignment="1">
      <alignment/>
    </xf>
    <xf numFmtId="0" fontId="9" fillId="0" borderId="78" xfId="0" applyFont="1" applyBorder="1" applyAlignment="1">
      <alignment/>
    </xf>
    <xf numFmtId="0" fontId="51" fillId="0" borderId="26" xfId="0" applyFont="1" applyBorder="1" applyAlignment="1">
      <alignment/>
    </xf>
    <xf numFmtId="3" fontId="9" fillId="43" borderId="25" xfId="0" applyNumberFormat="1" applyFont="1" applyFill="1" applyBorder="1" applyAlignment="1">
      <alignment horizontal="right" indent="1"/>
    </xf>
    <xf numFmtId="3" fontId="9" fillId="0" borderId="25" xfId="0" applyNumberFormat="1" applyFont="1" applyBorder="1" applyAlignment="1">
      <alignment horizontal="right" indent="1"/>
    </xf>
    <xf numFmtId="166" fontId="9" fillId="0" borderId="24" xfId="0" applyNumberFormat="1" applyFont="1" applyBorder="1" applyAlignment="1">
      <alignment horizontal="right" indent="1"/>
    </xf>
    <xf numFmtId="3" fontId="9" fillId="43" borderId="0" xfId="0" applyNumberFormat="1" applyFont="1" applyFill="1" applyBorder="1" applyAlignment="1">
      <alignment horizontal="right" indent="1"/>
    </xf>
    <xf numFmtId="3" fontId="9" fillId="0" borderId="0" xfId="0" applyNumberFormat="1" applyFont="1" applyBorder="1" applyAlignment="1">
      <alignment horizontal="right" indent="1"/>
    </xf>
    <xf numFmtId="4" fontId="9" fillId="43" borderId="0" xfId="0" applyNumberFormat="1" applyFont="1" applyFill="1" applyBorder="1" applyAlignment="1">
      <alignment horizontal="right" indent="1"/>
    </xf>
    <xf numFmtId="0" fontId="9" fillId="43" borderId="0" xfId="0" applyFont="1" applyFill="1" applyBorder="1" applyAlignment="1">
      <alignment horizontal="right" indent="1"/>
    </xf>
    <xf numFmtId="0" fontId="9" fillId="0" borderId="0" xfId="0" applyFont="1" applyBorder="1" applyAlignment="1">
      <alignment horizontal="right" indent="1"/>
    </xf>
    <xf numFmtId="0" fontId="11" fillId="0" borderId="66" xfId="0" applyFont="1" applyBorder="1" applyAlignment="1">
      <alignment/>
    </xf>
    <xf numFmtId="0" fontId="11" fillId="0" borderId="75" xfId="0" applyFont="1" applyBorder="1" applyAlignment="1">
      <alignment/>
    </xf>
    <xf numFmtId="0" fontId="51" fillId="0" borderId="76" xfId="0" applyFont="1" applyBorder="1" applyAlignment="1">
      <alignment/>
    </xf>
    <xf numFmtId="0" fontId="51" fillId="0" borderId="22" xfId="0" applyFont="1" applyBorder="1" applyAlignment="1">
      <alignment/>
    </xf>
    <xf numFmtId="0" fontId="51" fillId="0" borderId="42" xfId="0" applyFont="1" applyBorder="1" applyAlignment="1">
      <alignment/>
    </xf>
    <xf numFmtId="0" fontId="51" fillId="0" borderId="41" xfId="0" applyFont="1" applyBorder="1" applyAlignment="1">
      <alignment/>
    </xf>
    <xf numFmtId="0" fontId="51" fillId="0" borderId="80" xfId="0" applyFont="1" applyBorder="1" applyAlignment="1">
      <alignment/>
    </xf>
    <xf numFmtId="0" fontId="9" fillId="0" borderId="17" xfId="0" applyFont="1" applyBorder="1" applyAlignment="1">
      <alignment/>
    </xf>
    <xf numFmtId="3" fontId="51" fillId="43" borderId="28" xfId="0" applyNumberFormat="1" applyFont="1" applyFill="1" applyBorder="1" applyAlignment="1">
      <alignment horizontal="right" indent="1"/>
    </xf>
    <xf numFmtId="4" fontId="51" fillId="43" borderId="28" xfId="0" applyNumberFormat="1" applyFont="1" applyFill="1" applyBorder="1" applyAlignment="1">
      <alignment horizontal="right" indent="1"/>
    </xf>
    <xf numFmtId="0" fontId="10" fillId="0" borderId="79" xfId="0" applyFont="1" applyBorder="1" applyAlignment="1">
      <alignment/>
    </xf>
    <xf numFmtId="0" fontId="10" fillId="0" borderId="66" xfId="0" applyFont="1" applyBorder="1" applyAlignment="1">
      <alignment/>
    </xf>
    <xf numFmtId="0" fontId="50" fillId="0" borderId="79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66" xfId="0" applyFont="1" applyBorder="1" applyAlignment="1">
      <alignment/>
    </xf>
    <xf numFmtId="3" fontId="9" fillId="0" borderId="66" xfId="0" applyNumberFormat="1" applyFont="1" applyBorder="1" applyAlignment="1">
      <alignment horizontal="right" indent="1"/>
    </xf>
    <xf numFmtId="4" fontId="9" fillId="43" borderId="25" xfId="0" applyNumberFormat="1" applyFont="1" applyFill="1" applyBorder="1" applyAlignment="1">
      <alignment horizontal="right" indent="1"/>
    </xf>
    <xf numFmtId="0" fontId="9" fillId="0" borderId="24" xfId="0" applyFont="1" applyBorder="1" applyAlignment="1">
      <alignment/>
    </xf>
    <xf numFmtId="0" fontId="9" fillId="0" borderId="75" xfId="0" applyFont="1" applyBorder="1" applyAlignment="1">
      <alignment/>
    </xf>
    <xf numFmtId="0" fontId="9" fillId="0" borderId="40" xfId="0" applyFont="1" applyBorder="1" applyAlignment="1">
      <alignment/>
    </xf>
    <xf numFmtId="3" fontId="9" fillId="0" borderId="12" xfId="0" applyNumberFormat="1" applyFont="1" applyBorder="1" applyAlignment="1">
      <alignment horizontal="right" indent="1"/>
    </xf>
    <xf numFmtId="4" fontId="9" fillId="43" borderId="41" xfId="0" applyNumberFormat="1" applyFont="1" applyFill="1" applyBorder="1" applyAlignment="1">
      <alignment horizontal="right" indent="1"/>
    </xf>
    <xf numFmtId="0" fontId="9" fillId="0" borderId="80" xfId="0" applyFont="1" applyBorder="1" applyAlignment="1">
      <alignment/>
    </xf>
    <xf numFmtId="3" fontId="9" fillId="0" borderId="17" xfId="0" applyNumberFormat="1" applyFont="1" applyBorder="1" applyAlignment="1">
      <alignment horizontal="right" indent="1"/>
    </xf>
    <xf numFmtId="0" fontId="9" fillId="0" borderId="18" xfId="0" applyFont="1" applyBorder="1" applyAlignment="1">
      <alignment wrapText="1"/>
    </xf>
    <xf numFmtId="0" fontId="10" fillId="0" borderId="76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42" xfId="0" applyFont="1" applyBorder="1" applyAlignment="1">
      <alignment/>
    </xf>
    <xf numFmtId="3" fontId="10" fillId="43" borderId="12" xfId="0" applyNumberFormat="1" applyFont="1" applyFill="1" applyBorder="1" applyAlignment="1">
      <alignment horizontal="right" indent="1"/>
    </xf>
    <xf numFmtId="3" fontId="10" fillId="0" borderId="12" xfId="0" applyNumberFormat="1" applyFont="1" applyBorder="1" applyAlignment="1">
      <alignment horizontal="right" indent="1"/>
    </xf>
    <xf numFmtId="4" fontId="10" fillId="43" borderId="12" xfId="0" applyNumberFormat="1" applyFont="1" applyFill="1" applyBorder="1" applyAlignment="1">
      <alignment horizontal="right" indent="1"/>
    </xf>
    <xf numFmtId="166" fontId="10" fillId="0" borderId="12" xfId="0" applyNumberFormat="1" applyFont="1" applyBorder="1" applyAlignment="1">
      <alignment horizontal="right" indent="1"/>
    </xf>
    <xf numFmtId="0" fontId="10" fillId="0" borderId="41" xfId="0" applyFont="1" applyBorder="1" applyAlignment="1">
      <alignment/>
    </xf>
    <xf numFmtId="0" fontId="10" fillId="0" borderId="80" xfId="0" applyFont="1" applyBorder="1" applyAlignment="1">
      <alignment/>
    </xf>
    <xf numFmtId="0" fontId="50" fillId="0" borderId="26" xfId="0" applyFont="1" applyBorder="1" applyAlignment="1">
      <alignment/>
    </xf>
    <xf numFmtId="0" fontId="51" fillId="0" borderId="43" xfId="0" applyFont="1" applyBorder="1" applyAlignment="1">
      <alignment/>
    </xf>
    <xf numFmtId="3" fontId="50" fillId="43" borderId="18" xfId="0" applyNumberFormat="1" applyFont="1" applyFill="1" applyBorder="1" applyAlignment="1">
      <alignment horizontal="right" indent="1"/>
    </xf>
    <xf numFmtId="3" fontId="50" fillId="0" borderId="18" xfId="0" applyNumberFormat="1" applyFont="1" applyBorder="1" applyAlignment="1">
      <alignment horizontal="right" indent="1"/>
    </xf>
    <xf numFmtId="4" fontId="50" fillId="43" borderId="18" xfId="0" applyNumberFormat="1" applyFont="1" applyFill="1" applyBorder="1" applyAlignment="1">
      <alignment horizontal="right" indent="1"/>
    </xf>
    <xf numFmtId="166" fontId="10" fillId="0" borderId="18" xfId="0" applyNumberFormat="1" applyFont="1" applyBorder="1" applyAlignment="1">
      <alignment horizontal="right" indent="1"/>
    </xf>
    <xf numFmtId="0" fontId="50" fillId="0" borderId="81" xfId="0" applyFont="1" applyBorder="1" applyAlignment="1">
      <alignment/>
    </xf>
    <xf numFmtId="0" fontId="50" fillId="0" borderId="82" xfId="0" applyFont="1" applyBorder="1" applyAlignment="1">
      <alignment/>
    </xf>
    <xf numFmtId="0" fontId="51" fillId="0" borderId="82" xfId="0" applyFont="1" applyBorder="1" applyAlignment="1">
      <alignment/>
    </xf>
    <xf numFmtId="0" fontId="51" fillId="0" borderId="83" xfId="0" applyFont="1" applyBorder="1" applyAlignment="1">
      <alignment/>
    </xf>
    <xf numFmtId="3" fontId="50" fillId="43" borderId="84" xfId="0" applyNumberFormat="1" applyFont="1" applyFill="1" applyBorder="1" applyAlignment="1">
      <alignment horizontal="right" indent="1"/>
    </xf>
    <xf numFmtId="166" fontId="10" fillId="0" borderId="84" xfId="0" applyNumberFormat="1" applyFont="1" applyBorder="1" applyAlignment="1">
      <alignment horizontal="right" indent="1"/>
    </xf>
    <xf numFmtId="0" fontId="51" fillId="0" borderId="85" xfId="0" applyFont="1" applyBorder="1" applyAlignment="1">
      <alignment/>
    </xf>
    <xf numFmtId="3" fontId="51" fillId="43" borderId="18" xfId="0" applyNumberFormat="1" applyFont="1" applyFill="1" applyBorder="1" applyAlignment="1">
      <alignment horizontal="right" indent="1"/>
    </xf>
    <xf numFmtId="3" fontId="9" fillId="43" borderId="41" xfId="0" applyNumberFormat="1" applyFont="1" applyFill="1" applyBorder="1" applyAlignment="1">
      <alignment horizontal="right" indent="1"/>
    </xf>
    <xf numFmtId="3" fontId="9" fillId="43" borderId="17" xfId="0" applyNumberFormat="1" applyFont="1" applyFill="1" applyBorder="1" applyAlignment="1">
      <alignment horizontal="right" indent="1"/>
    </xf>
    <xf numFmtId="0" fontId="50" fillId="0" borderId="32" xfId="0" applyFont="1" applyBorder="1" applyAlignment="1">
      <alignment/>
    </xf>
    <xf numFmtId="0" fontId="50" fillId="0" borderId="66" xfId="0" applyFont="1" applyBorder="1" applyAlignment="1">
      <alignment/>
    </xf>
    <xf numFmtId="0" fontId="50" fillId="0" borderId="24" xfId="0" applyFont="1" applyBorder="1" applyAlignment="1">
      <alignment/>
    </xf>
    <xf numFmtId="0" fontId="50" fillId="0" borderId="75" xfId="0" applyFont="1" applyBorder="1" applyAlignment="1">
      <alignment/>
    </xf>
    <xf numFmtId="3" fontId="51" fillId="43" borderId="32" xfId="0" applyNumberFormat="1" applyFont="1" applyFill="1" applyBorder="1" applyAlignment="1">
      <alignment horizontal="right" indent="1"/>
    </xf>
    <xf numFmtId="3" fontId="51" fillId="43" borderId="25" xfId="0" applyNumberFormat="1" applyFont="1" applyFill="1" applyBorder="1" applyAlignment="1">
      <alignment horizontal="right" indent="1"/>
    </xf>
    <xf numFmtId="0" fontId="0" fillId="0" borderId="0" xfId="0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7" fillId="0" borderId="25" xfId="0" applyFont="1" applyBorder="1" applyAlignment="1">
      <alignment horizontal="left" vertical="center" wrapText="1"/>
    </xf>
    <xf numFmtId="0" fontId="57" fillId="0" borderId="25" xfId="0" applyFont="1" applyBorder="1" applyAlignment="1">
      <alignment vertical="center" wrapText="1"/>
    </xf>
    <xf numFmtId="0" fontId="57" fillId="0" borderId="25" xfId="0" applyFont="1" applyBorder="1" applyAlignment="1">
      <alignment horizontal="center" vertical="center" wrapText="1"/>
    </xf>
    <xf numFmtId="3" fontId="57" fillId="44" borderId="25" xfId="0" applyNumberFormat="1" applyFont="1" applyFill="1" applyBorder="1" applyAlignment="1">
      <alignment horizontal="center" vertical="center" wrapText="1"/>
    </xf>
    <xf numFmtId="3" fontId="57" fillId="45" borderId="25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57" fillId="0" borderId="25" xfId="0" applyFont="1" applyBorder="1" applyAlignment="1" quotePrefix="1">
      <alignment vertical="center" wrapText="1"/>
    </xf>
    <xf numFmtId="0" fontId="0" fillId="0" borderId="0" xfId="0" applyAlignment="1">
      <alignment wrapText="1"/>
    </xf>
    <xf numFmtId="0" fontId="57" fillId="0" borderId="25" xfId="0" applyFont="1" applyBorder="1" applyAlignment="1">
      <alignment horizontal="center" vertical="top" wrapText="1"/>
    </xf>
    <xf numFmtId="0" fontId="57" fillId="0" borderId="0" xfId="0" applyFont="1" applyAlignment="1">
      <alignment wrapText="1"/>
    </xf>
    <xf numFmtId="0" fontId="57" fillId="0" borderId="25" xfId="0" applyFont="1" applyBorder="1" applyAlignment="1" applyProtection="1">
      <alignment vertical="center" wrapText="1"/>
      <protection locked="0"/>
    </xf>
    <xf numFmtId="3" fontId="57" fillId="0" borderId="25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5" xfId="0" applyBorder="1" applyAlignment="1" quotePrefix="1">
      <alignment vertical="center" wrapText="1"/>
    </xf>
    <xf numFmtId="0" fontId="0" fillId="0" borderId="25" xfId="0" applyBorder="1" applyAlignment="1" applyProtection="1">
      <alignment horizontal="center" vertical="center" wrapText="1"/>
      <protection locked="0"/>
    </xf>
    <xf numFmtId="3" fontId="0" fillId="0" borderId="25" xfId="0" applyNumberFormat="1" applyBorder="1" applyAlignment="1" applyProtection="1">
      <alignment horizontal="center" vertical="center" wrapText="1"/>
      <protection locked="0"/>
    </xf>
    <xf numFmtId="3" fontId="0" fillId="0" borderId="25" xfId="0" applyNumberFormat="1" applyBorder="1" applyAlignment="1" applyProtection="1">
      <alignment horizontal="center" vertical="center"/>
      <protection locked="0"/>
    </xf>
    <xf numFmtId="3" fontId="57" fillId="46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 applyProtection="1" quotePrefix="1">
      <alignment vertical="top" wrapText="1"/>
      <protection locked="0"/>
    </xf>
    <xf numFmtId="3" fontId="53" fillId="0" borderId="25" xfId="0" applyNumberFormat="1" applyFont="1" applyBorder="1" applyAlignment="1" applyProtection="1">
      <alignment horizontal="center" vertical="center" wrapText="1"/>
      <protection locked="0"/>
    </xf>
    <xf numFmtId="3" fontId="0" fillId="46" borderId="25" xfId="0" applyNumberFormat="1" applyFill="1" applyBorder="1" applyAlignment="1" applyProtection="1">
      <alignment horizontal="center" vertical="center" wrapText="1"/>
      <protection locked="0"/>
    </xf>
    <xf numFmtId="0" fontId="0" fillId="45" borderId="0" xfId="0" applyFill="1" applyAlignment="1">
      <alignment vertical="center" wrapText="1"/>
    </xf>
    <xf numFmtId="0" fontId="0" fillId="0" borderId="25" xfId="0" applyBorder="1" applyAlignment="1" applyProtection="1">
      <alignment vertical="top" wrapText="1"/>
      <protection locked="0"/>
    </xf>
    <xf numFmtId="3" fontId="0" fillId="45" borderId="25" xfId="0" applyNumberFormat="1" applyFill="1" applyBorder="1" applyAlignment="1" applyProtection="1">
      <alignment horizontal="center" vertical="center" wrapText="1"/>
      <protection locked="0"/>
    </xf>
    <xf numFmtId="3" fontId="0" fillId="44" borderId="25" xfId="0" applyNumberFormat="1" applyFill="1" applyBorder="1" applyAlignment="1" applyProtection="1">
      <alignment horizontal="center" vertical="center" wrapText="1"/>
      <protection locked="0"/>
    </xf>
    <xf numFmtId="0" fontId="57" fillId="0" borderId="25" xfId="0" applyFont="1" applyBorder="1" applyAlignment="1" applyProtection="1">
      <alignment vertical="top" wrapText="1"/>
      <protection locked="0"/>
    </xf>
    <xf numFmtId="0" fontId="57" fillId="0" borderId="25" xfId="0" applyFont="1" applyBorder="1" applyAlignment="1" applyProtection="1">
      <alignment wrapText="1"/>
      <protection locked="0"/>
    </xf>
    <xf numFmtId="3" fontId="57" fillId="45" borderId="25" xfId="0" applyNumberFormat="1" applyFont="1" applyFill="1" applyBorder="1" applyAlignment="1" applyProtection="1">
      <alignment horizontal="center" vertical="center" wrapText="1"/>
      <protection/>
    </xf>
    <xf numFmtId="0" fontId="57" fillId="0" borderId="25" xfId="0" applyFont="1" applyBorder="1" applyAlignment="1" applyProtection="1">
      <alignment horizontal="center" vertical="center" wrapText="1"/>
      <protection locked="0"/>
    </xf>
    <xf numFmtId="0" fontId="0" fillId="0" borderId="25" xfId="0" applyFill="1" applyBorder="1" applyAlignment="1">
      <alignment vertical="center" wrapText="1"/>
    </xf>
    <xf numFmtId="0" fontId="0" fillId="0" borderId="25" xfId="0" applyFill="1" applyBorder="1" applyAlignment="1" applyProtection="1">
      <alignment horizontal="center" vertical="center" wrapText="1"/>
      <protection locked="0"/>
    </xf>
    <xf numFmtId="3" fontId="57" fillId="0" borderId="25" xfId="0" applyNumberFormat="1" applyFont="1" applyBorder="1" applyAlignment="1">
      <alignment horizontal="center" vertical="center" wrapText="1"/>
    </xf>
    <xf numFmtId="0" fontId="57" fillId="0" borderId="25" xfId="0" applyFont="1" applyBorder="1" applyAlignment="1" applyProtection="1">
      <alignment/>
      <protection locked="0"/>
    </xf>
    <xf numFmtId="0" fontId="0" fillId="0" borderId="0" xfId="0" applyAlignment="1">
      <alignment vertical="center"/>
    </xf>
    <xf numFmtId="3" fontId="48" fillId="44" borderId="25" xfId="0" applyNumberFormat="1" applyFont="1" applyFill="1" applyBorder="1" applyAlignment="1" applyProtection="1">
      <alignment horizontal="center" vertical="center" wrapText="1"/>
      <protection/>
    </xf>
    <xf numFmtId="0" fontId="57" fillId="0" borderId="0" xfId="0" applyFont="1" applyAlignment="1">
      <alignment vertical="center"/>
    </xf>
    <xf numFmtId="3" fontId="57" fillId="44" borderId="25" xfId="0" applyNumberFormat="1" applyFont="1" applyFill="1" applyBorder="1" applyAlignment="1" applyProtection="1">
      <alignment horizontal="center" vertical="center" wrapText="1"/>
      <protection/>
    </xf>
    <xf numFmtId="3" fontId="57" fillId="44" borderId="25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Alignment="1">
      <alignment/>
    </xf>
    <xf numFmtId="3" fontId="57" fillId="0" borderId="25" xfId="0" applyNumberFormat="1" applyFont="1" applyBorder="1" applyAlignment="1" applyProtection="1">
      <alignment horizontal="center" vertical="center"/>
      <protection locked="0"/>
    </xf>
    <xf numFmtId="3" fontId="57" fillId="0" borderId="25" xfId="0" applyNumberFormat="1" applyFont="1" applyBorder="1" applyAlignment="1" applyProtection="1">
      <alignment horizontal="center" vertical="center" wrapText="1"/>
      <protection locked="0"/>
    </xf>
    <xf numFmtId="3" fontId="53" fillId="0" borderId="25" xfId="0" applyNumberFormat="1" applyFont="1" applyBorder="1" applyAlignment="1" applyProtection="1">
      <alignment horizontal="center" vertical="center"/>
      <protection locked="0"/>
    </xf>
    <xf numFmtId="0" fontId="57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top" wrapText="1"/>
    </xf>
    <xf numFmtId="3" fontId="0" fillId="0" borderId="25" xfId="0" applyNumberFormat="1" applyBorder="1" applyAlignment="1" applyProtection="1">
      <alignment horizontal="center"/>
      <protection locked="0"/>
    </xf>
    <xf numFmtId="0" fontId="56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0" fillId="47" borderId="25" xfId="0" applyFill="1" applyBorder="1" applyAlignment="1">
      <alignment horizontal="center" vertical="center" wrapText="1"/>
    </xf>
    <xf numFmtId="3" fontId="57" fillId="0" borderId="25" xfId="0" applyNumberFormat="1" applyFont="1" applyFill="1" applyBorder="1" applyAlignment="1">
      <alignment horizontal="center" vertical="center" wrapText="1"/>
    </xf>
    <xf numFmtId="3" fontId="57" fillId="0" borderId="25" xfId="0" applyNumberFormat="1" applyFont="1" applyFill="1" applyBorder="1" applyAlignment="1" applyProtection="1">
      <alignment horizontal="center" vertical="center" wrapText="1"/>
      <protection/>
    </xf>
    <xf numFmtId="3" fontId="53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42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25" xfId="0" applyNumberFormat="1" applyFill="1" applyBorder="1" applyAlignment="1" applyProtection="1">
      <alignment horizontal="center" vertical="center" wrapText="1"/>
      <protection locked="0"/>
    </xf>
    <xf numFmtId="3" fontId="57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vertical="center"/>
    </xf>
    <xf numFmtId="0" fontId="91" fillId="0" borderId="0" xfId="0" applyFont="1" applyAlignment="1">
      <alignment/>
    </xf>
    <xf numFmtId="0" fontId="96" fillId="0" borderId="25" xfId="0" applyFont="1" applyBorder="1" applyAlignment="1">
      <alignment/>
    </xf>
    <xf numFmtId="0" fontId="96" fillId="0" borderId="24" xfId="0" applyFont="1" applyBorder="1" applyAlignment="1">
      <alignment/>
    </xf>
    <xf numFmtId="2" fontId="96" fillId="0" borderId="25" xfId="0" applyNumberFormat="1" applyFont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4" xfId="0" applyBorder="1" applyAlignment="1" applyProtection="1">
      <alignment vertical="top" wrapText="1"/>
      <protection locked="0"/>
    </xf>
    <xf numFmtId="4" fontId="0" fillId="0" borderId="25" xfId="0" applyNumberFormat="1" applyBorder="1" applyAlignment="1">
      <alignment/>
    </xf>
    <xf numFmtId="2" fontId="0" fillId="0" borderId="25" xfId="0" applyNumberFormat="1" applyBorder="1" applyAlignment="1">
      <alignment horizontal="center"/>
    </xf>
    <xf numFmtId="2" fontId="97" fillId="0" borderId="25" xfId="0" applyNumberFormat="1" applyFont="1" applyBorder="1" applyAlignment="1">
      <alignment horizontal="center" wrapText="1"/>
    </xf>
    <xf numFmtId="0" fontId="91" fillId="0" borderId="25" xfId="0" applyFont="1" applyBorder="1" applyAlignment="1">
      <alignment/>
    </xf>
    <xf numFmtId="0" fontId="91" fillId="0" borderId="24" xfId="0" applyFont="1" applyBorder="1" applyAlignment="1" applyProtection="1">
      <alignment vertical="top" wrapText="1"/>
      <protection locked="0"/>
    </xf>
    <xf numFmtId="3" fontId="91" fillId="0" borderId="25" xfId="0" applyNumberFormat="1" applyFont="1" applyBorder="1" applyAlignment="1">
      <alignment/>
    </xf>
    <xf numFmtId="4" fontId="91" fillId="0" borderId="25" xfId="0" applyNumberFormat="1" applyFont="1" applyBorder="1" applyAlignment="1">
      <alignment/>
    </xf>
    <xf numFmtId="2" fontId="91" fillId="0" borderId="25" xfId="0" applyNumberFormat="1" applyFont="1" applyBorder="1" applyAlignment="1">
      <alignment horizontal="center"/>
    </xf>
    <xf numFmtId="0" fontId="91" fillId="0" borderId="24" xfId="0" applyFont="1" applyBorder="1" applyAlignment="1">
      <alignment/>
    </xf>
    <xf numFmtId="0" fontId="58" fillId="0" borderId="0" xfId="0" applyFont="1" applyAlignment="1">
      <alignment/>
    </xf>
    <xf numFmtId="0" fontId="0" fillId="0" borderId="24" xfId="0" applyFont="1" applyBorder="1" applyAlignment="1" applyProtection="1">
      <alignment vertical="top" wrapText="1"/>
      <protection locked="0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/>
    </xf>
    <xf numFmtId="0" fontId="0" fillId="0" borderId="0" xfId="0" applyAlignment="1">
      <alignment horizontal="left"/>
    </xf>
    <xf numFmtId="4" fontId="0" fillId="0" borderId="66" xfId="0" applyNumberFormat="1" applyBorder="1" applyAlignment="1">
      <alignment/>
    </xf>
    <xf numFmtId="3" fontId="91" fillId="0" borderId="66" xfId="0" applyNumberFormat="1" applyFont="1" applyBorder="1" applyAlignment="1">
      <alignment/>
    </xf>
    <xf numFmtId="3" fontId="0" fillId="0" borderId="66" xfId="0" applyNumberFormat="1" applyBorder="1" applyAlignment="1">
      <alignment/>
    </xf>
    <xf numFmtId="4" fontId="96" fillId="0" borderId="25" xfId="0" applyNumberFormat="1" applyFont="1" applyBorder="1" applyAlignment="1">
      <alignment/>
    </xf>
    <xf numFmtId="4" fontId="0" fillId="0" borderId="25" xfId="0" applyNumberFormat="1" applyBorder="1" applyAlignment="1" applyProtection="1">
      <alignment wrapText="1"/>
      <protection locked="0"/>
    </xf>
    <xf numFmtId="4" fontId="0" fillId="0" borderId="25" xfId="0" applyNumberFormat="1" applyBorder="1" applyAlignment="1">
      <alignment wrapText="1"/>
    </xf>
    <xf numFmtId="3" fontId="0" fillId="0" borderId="25" xfId="0" applyNumberFormat="1" applyBorder="1" applyAlignment="1">
      <alignment wrapText="1"/>
    </xf>
    <xf numFmtId="0" fontId="0" fillId="0" borderId="28" xfId="0" applyFont="1" applyBorder="1" applyAlignment="1">
      <alignment horizontal="center" vertical="center"/>
    </xf>
    <xf numFmtId="0" fontId="9" fillId="0" borderId="86" xfId="0" applyFont="1" applyBorder="1" applyAlignment="1">
      <alignment/>
    </xf>
    <xf numFmtId="0" fontId="10" fillId="0" borderId="87" xfId="0" applyFont="1" applyBorder="1" applyAlignment="1">
      <alignment horizontal="center"/>
    </xf>
    <xf numFmtId="3" fontId="10" fillId="0" borderId="87" xfId="42" applyNumberFormat="1" applyFont="1" applyFill="1" applyBorder="1" applyAlignment="1" applyProtection="1">
      <alignment horizontal="right"/>
      <protection/>
    </xf>
    <xf numFmtId="1" fontId="10" fillId="0" borderId="87" xfId="42" applyNumberFormat="1" applyFont="1" applyFill="1" applyBorder="1" applyAlignment="1" applyProtection="1">
      <alignment horizontal="center"/>
      <protection/>
    </xf>
    <xf numFmtId="3" fontId="9" fillId="0" borderId="88" xfId="42" applyNumberFormat="1" applyFont="1" applyFill="1" applyBorder="1" applyAlignment="1" applyProtection="1">
      <alignment horizontal="right"/>
      <protection/>
    </xf>
    <xf numFmtId="1" fontId="9" fillId="0" borderId="88" xfId="42" applyNumberFormat="1" applyFont="1" applyFill="1" applyBorder="1" applyAlignment="1" applyProtection="1">
      <alignment horizontal="center"/>
      <protection/>
    </xf>
    <xf numFmtId="0" fontId="9" fillId="0" borderId="86" xfId="0" applyFont="1" applyBorder="1" applyAlignment="1">
      <alignment wrapText="1"/>
    </xf>
    <xf numFmtId="0" fontId="9" fillId="0" borderId="86" xfId="0" applyFont="1" applyFill="1" applyBorder="1" applyAlignment="1">
      <alignment/>
    </xf>
    <xf numFmtId="0" fontId="10" fillId="0" borderId="87" xfId="0" applyFont="1" applyFill="1" applyBorder="1" applyAlignment="1">
      <alignment horizontal="center"/>
    </xf>
    <xf numFmtId="1" fontId="9" fillId="0" borderId="18" xfId="42" applyNumberFormat="1" applyFont="1" applyFill="1" applyBorder="1" applyAlignment="1" applyProtection="1">
      <alignment horizontal="center"/>
      <protection/>
    </xf>
    <xf numFmtId="0" fontId="9" fillId="0" borderId="68" xfId="0" applyFont="1" applyBorder="1" applyAlignment="1">
      <alignment wrapText="1"/>
    </xf>
    <xf numFmtId="0" fontId="9" fillId="0" borderId="68" xfId="0" applyFont="1" applyFill="1" applyBorder="1" applyAlignment="1">
      <alignment/>
    </xf>
    <xf numFmtId="0" fontId="9" fillId="0" borderId="86" xfId="0" applyFont="1" applyFill="1" applyBorder="1" applyAlignment="1">
      <alignment wrapText="1"/>
    </xf>
    <xf numFmtId="0" fontId="9" fillId="0" borderId="68" xfId="0" applyFont="1" applyBorder="1" applyAlignment="1">
      <alignment horizontal="left"/>
    </xf>
    <xf numFmtId="3" fontId="9" fillId="0" borderId="88" xfId="0" applyNumberFormat="1" applyFont="1" applyBorder="1" applyAlignment="1">
      <alignment horizontal="right"/>
    </xf>
    <xf numFmtId="1" fontId="9" fillId="0" borderId="88" xfId="0" applyNumberFormat="1" applyFont="1" applyBorder="1" applyAlignment="1">
      <alignment horizontal="center"/>
    </xf>
    <xf numFmtId="0" fontId="9" fillId="0" borderId="86" xfId="0" applyFont="1" applyBorder="1" applyAlignment="1">
      <alignment horizontal="left"/>
    </xf>
    <xf numFmtId="3" fontId="9" fillId="0" borderId="58" xfId="0" applyNumberFormat="1" applyFont="1" applyBorder="1" applyAlignment="1">
      <alignment horizontal="right"/>
    </xf>
    <xf numFmtId="1" fontId="9" fillId="0" borderId="58" xfId="0" applyNumberFormat="1" applyFont="1" applyBorder="1" applyAlignment="1">
      <alignment horizontal="center"/>
    </xf>
    <xf numFmtId="0" fontId="9" fillId="0" borderId="68" xfId="0" applyFont="1" applyFill="1" applyBorder="1" applyAlignment="1">
      <alignment wrapText="1"/>
    </xf>
    <xf numFmtId="44" fontId="0" fillId="0" borderId="86" xfId="62" applyFont="1" applyBorder="1" applyAlignment="1">
      <alignment/>
    </xf>
    <xf numFmtId="0" fontId="0" fillId="0" borderId="0" xfId="0" applyFont="1" applyFill="1" applyAlignment="1">
      <alignment horizontal="center"/>
    </xf>
    <xf numFmtId="0" fontId="9" fillId="0" borderId="49" xfId="0" applyFont="1" applyBorder="1" applyAlignment="1">
      <alignment horizontal="left" wrapText="1"/>
    </xf>
    <xf numFmtId="0" fontId="14" fillId="33" borderId="25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177" fontId="9" fillId="0" borderId="25" xfId="0" applyNumberFormat="1" applyFont="1" applyBorder="1" applyAlignment="1">
      <alignment horizontal="center"/>
    </xf>
    <xf numFmtId="177" fontId="9" fillId="0" borderId="12" xfId="0" applyNumberFormat="1" applyFont="1" applyBorder="1" applyAlignment="1">
      <alignment horizontal="center"/>
    </xf>
    <xf numFmtId="177" fontId="10" fillId="0" borderId="25" xfId="0" applyNumberFormat="1" applyFont="1" applyBorder="1" applyAlignment="1">
      <alignment horizontal="center"/>
    </xf>
    <xf numFmtId="177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center"/>
    </xf>
    <xf numFmtId="176" fontId="0" fillId="48" borderId="0" xfId="0" applyNumberFormat="1" applyFont="1" applyFill="1" applyAlignment="1">
      <alignment horizontal="center"/>
    </xf>
    <xf numFmtId="4" fontId="8" fillId="34" borderId="11" xfId="42" applyNumberFormat="1" applyFont="1" applyFill="1" applyBorder="1" applyAlignment="1">
      <alignment horizontal="right" vertical="top"/>
    </xf>
    <xf numFmtId="4" fontId="8" fillId="34" borderId="29" xfId="42" applyNumberFormat="1" applyFont="1" applyFill="1" applyBorder="1" applyAlignment="1">
      <alignment horizontal="right" vertical="top"/>
    </xf>
    <xf numFmtId="4" fontId="8" fillId="34" borderId="11" xfId="0" applyNumberFormat="1" applyFont="1" applyFill="1" applyBorder="1" applyAlignment="1">
      <alignment horizontal="right" vertical="top"/>
    </xf>
    <xf numFmtId="10" fontId="8" fillId="34" borderId="29" xfId="56" applyNumberFormat="1" applyFont="1" applyFill="1" applyBorder="1" applyAlignment="1">
      <alignment horizontal="center" vertical="top"/>
    </xf>
    <xf numFmtId="9" fontId="8" fillId="34" borderId="29" xfId="56" applyNumberFormat="1" applyFont="1" applyFill="1" applyBorder="1" applyAlignment="1">
      <alignment horizontal="center" vertical="top"/>
    </xf>
    <xf numFmtId="43" fontId="8" fillId="35" borderId="18" xfId="42" applyFont="1" applyFill="1" applyBorder="1" applyAlignment="1">
      <alignment vertical="top"/>
    </xf>
    <xf numFmtId="43" fontId="2" fillId="35" borderId="0" xfId="42" applyFont="1" applyFill="1" applyBorder="1" applyAlignment="1">
      <alignment vertical="top"/>
    </xf>
    <xf numFmtId="43" fontId="2" fillId="35" borderId="17" xfId="42" applyFont="1" applyFill="1" applyBorder="1" applyAlignment="1">
      <alignment vertical="top"/>
    </xf>
    <xf numFmtId="10" fontId="8" fillId="35" borderId="17" xfId="42" applyNumberFormat="1" applyFont="1" applyFill="1" applyBorder="1" applyAlignment="1">
      <alignment horizontal="right" vertical="top"/>
    </xf>
    <xf numFmtId="10" fontId="2" fillId="35" borderId="18" xfId="0" applyNumberFormat="1" applyFont="1" applyFill="1" applyBorder="1" applyAlignment="1">
      <alignment vertical="top"/>
    </xf>
    <xf numFmtId="4" fontId="2" fillId="35" borderId="18" xfId="42" applyNumberFormat="1" applyFont="1" applyFill="1" applyBorder="1" applyAlignment="1">
      <alignment horizontal="right" vertical="top" wrapText="1" indent="1"/>
    </xf>
    <xf numFmtId="43" fontId="2" fillId="35" borderId="18" xfId="42" applyNumberFormat="1" applyFont="1" applyFill="1" applyBorder="1" applyAlignment="1">
      <alignment horizontal="right" vertical="top" indent="1"/>
    </xf>
    <xf numFmtId="3" fontId="51" fillId="0" borderId="32" xfId="0" applyNumberFormat="1" applyFont="1" applyBorder="1" applyAlignment="1">
      <alignment horizontal="right" indent="1"/>
    </xf>
    <xf numFmtId="3" fontId="9" fillId="43" borderId="18" xfId="0" applyNumberFormat="1" applyFont="1" applyFill="1" applyBorder="1" applyAlignment="1">
      <alignment horizontal="right" vertical="top" indent="1"/>
    </xf>
    <xf numFmtId="3" fontId="9" fillId="43" borderId="17" xfId="0" applyNumberFormat="1" applyFont="1" applyFill="1" applyBorder="1" applyAlignment="1">
      <alignment horizontal="right" vertical="top" indent="1"/>
    </xf>
    <xf numFmtId="3" fontId="9" fillId="0" borderId="18" xfId="0" applyNumberFormat="1" applyFont="1" applyBorder="1" applyAlignment="1">
      <alignment horizontal="right" vertical="top" indent="1"/>
    </xf>
    <xf numFmtId="3" fontId="9" fillId="0" borderId="17" xfId="0" applyNumberFormat="1" applyFont="1" applyBorder="1" applyAlignment="1">
      <alignment horizontal="right" vertical="top" indent="1"/>
    </xf>
    <xf numFmtId="4" fontId="9" fillId="43" borderId="17" xfId="0" applyNumberFormat="1" applyFont="1" applyFill="1" applyBorder="1" applyAlignment="1">
      <alignment horizontal="right" vertical="top" indent="1"/>
    </xf>
    <xf numFmtId="166" fontId="9" fillId="0" borderId="18" xfId="0" applyNumberFormat="1" applyFont="1" applyBorder="1" applyAlignment="1">
      <alignment horizontal="right" vertical="top" indent="1"/>
    </xf>
    <xf numFmtId="0" fontId="9" fillId="0" borderId="19" xfId="0" applyFont="1" applyBorder="1" applyAlignment="1">
      <alignment vertical="top"/>
    </xf>
    <xf numFmtId="0" fontId="9" fillId="0" borderId="18" xfId="0" applyFont="1" applyBorder="1" applyAlignment="1">
      <alignment vertical="top"/>
    </xf>
    <xf numFmtId="0" fontId="9" fillId="0" borderId="71" xfId="0" applyFont="1" applyBorder="1" applyAlignment="1">
      <alignment vertical="top"/>
    </xf>
    <xf numFmtId="0" fontId="9" fillId="0" borderId="25" xfId="0" applyFont="1" applyBorder="1" applyAlignment="1">
      <alignment vertical="top"/>
    </xf>
    <xf numFmtId="0" fontId="9" fillId="0" borderId="25" xfId="0" applyFont="1" applyBorder="1" applyAlignment="1">
      <alignment vertical="top" wrapText="1"/>
    </xf>
    <xf numFmtId="3" fontId="9" fillId="43" borderId="25" xfId="0" applyNumberFormat="1" applyFont="1" applyFill="1" applyBorder="1" applyAlignment="1">
      <alignment horizontal="right" vertical="top" indent="1"/>
    </xf>
    <xf numFmtId="3" fontId="9" fillId="0" borderId="25" xfId="0" applyNumberFormat="1" applyFont="1" applyBorder="1" applyAlignment="1">
      <alignment horizontal="right" vertical="top" indent="1"/>
    </xf>
    <xf numFmtId="0" fontId="10" fillId="36" borderId="19" xfId="0" applyFont="1" applyFill="1" applyBorder="1" applyAlignment="1">
      <alignment/>
    </xf>
    <xf numFmtId="0" fontId="10" fillId="36" borderId="89" xfId="0" applyFont="1" applyFill="1" applyBorder="1" applyAlignment="1">
      <alignment horizontal="center"/>
    </xf>
    <xf numFmtId="1" fontId="9" fillId="36" borderId="90" xfId="42" applyNumberFormat="1" applyFont="1" applyFill="1" applyBorder="1" applyAlignment="1">
      <alignment horizontal="center"/>
    </xf>
    <xf numFmtId="49" fontId="9" fillId="36" borderId="26" xfId="0" applyNumberFormat="1" applyFont="1" applyFill="1" applyBorder="1" applyAlignment="1">
      <alignment horizontal="center"/>
    </xf>
    <xf numFmtId="164" fontId="9" fillId="36" borderId="89" xfId="42" applyNumberFormat="1" applyFont="1" applyFill="1" applyBorder="1" applyAlignment="1">
      <alignment horizontal="center"/>
    </xf>
    <xf numFmtId="0" fontId="9" fillId="36" borderId="26" xfId="0" applyFont="1" applyFill="1" applyBorder="1" applyAlignment="1">
      <alignment horizontal="center"/>
    </xf>
    <xf numFmtId="0" fontId="9" fillId="36" borderId="79" xfId="0" applyFont="1" applyFill="1" applyBorder="1" applyAlignment="1">
      <alignment horizontal="center"/>
    </xf>
    <xf numFmtId="164" fontId="9" fillId="36" borderId="89" xfId="42" applyNumberFormat="1" applyFont="1" applyFill="1" applyBorder="1" applyAlignment="1">
      <alignment/>
    </xf>
    <xf numFmtId="0" fontId="9" fillId="36" borderId="26" xfId="0" applyFont="1" applyFill="1" applyBorder="1" applyAlignment="1">
      <alignment/>
    </xf>
    <xf numFmtId="164" fontId="10" fillId="36" borderId="72" xfId="42" applyNumberFormat="1" applyFont="1" applyFill="1" applyBorder="1" applyAlignment="1">
      <alignment/>
    </xf>
    <xf numFmtId="0" fontId="9" fillId="36" borderId="19" xfId="0" applyFont="1" applyFill="1" applyBorder="1" applyAlignment="1">
      <alignment horizontal="center"/>
    </xf>
    <xf numFmtId="0" fontId="9" fillId="36" borderId="89" xfId="0" applyFont="1" applyFill="1" applyBorder="1" applyAlignment="1">
      <alignment/>
    </xf>
    <xf numFmtId="0" fontId="9" fillId="36" borderId="77" xfId="0" applyFont="1" applyFill="1" applyBorder="1" applyAlignment="1">
      <alignment horizontal="center"/>
    </xf>
    <xf numFmtId="164" fontId="9" fillId="36" borderId="91" xfId="42" applyNumberFormat="1" applyFont="1" applyFill="1" applyBorder="1" applyAlignment="1">
      <alignment/>
    </xf>
    <xf numFmtId="164" fontId="9" fillId="36" borderId="89" xfId="42" applyNumberFormat="1" applyFont="1" applyFill="1" applyBorder="1" applyAlignment="1">
      <alignment vertical="center"/>
    </xf>
    <xf numFmtId="164" fontId="10" fillId="36" borderId="89" xfId="42" applyNumberFormat="1" applyFont="1" applyFill="1" applyBorder="1" applyAlignment="1">
      <alignment/>
    </xf>
    <xf numFmtId="0" fontId="10" fillId="36" borderId="79" xfId="0" applyFont="1" applyFill="1" applyBorder="1" applyAlignment="1">
      <alignment horizontal="center"/>
    </xf>
    <xf numFmtId="0" fontId="2" fillId="0" borderId="24" xfId="0" applyFont="1" applyFill="1" applyBorder="1" applyAlignment="1">
      <alignment wrapText="1"/>
    </xf>
    <xf numFmtId="0" fontId="9" fillId="0" borderId="25" xfId="0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right" vertical="center" indent="1"/>
    </xf>
    <xf numFmtId="49" fontId="9" fillId="0" borderId="25" xfId="0" applyNumberFormat="1" applyFont="1" applyBorder="1" applyAlignment="1">
      <alignment horizontal="center"/>
    </xf>
    <xf numFmtId="4" fontId="9" fillId="0" borderId="25" xfId="0" applyNumberFormat="1" applyFont="1" applyBorder="1" applyAlignment="1">
      <alignment horizontal="right" indent="1"/>
    </xf>
    <xf numFmtId="4" fontId="10" fillId="40" borderId="25" xfId="0" applyNumberFormat="1" applyFont="1" applyFill="1" applyBorder="1" applyAlignment="1">
      <alignment horizontal="right" indent="1"/>
    </xf>
    <xf numFmtId="4" fontId="10" fillId="0" borderId="0" xfId="0" applyNumberFormat="1" applyFont="1" applyFill="1" applyBorder="1" applyAlignment="1">
      <alignment horizontal="right" indent="1"/>
    </xf>
    <xf numFmtId="1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9" fillId="36" borderId="81" xfId="0" applyFont="1" applyFill="1" applyBorder="1" applyAlignment="1">
      <alignment horizontal="center"/>
    </xf>
    <xf numFmtId="0" fontId="9" fillId="36" borderId="84" xfId="0" applyFont="1" applyFill="1" applyBorder="1" applyAlignment="1">
      <alignment horizontal="center"/>
    </xf>
    <xf numFmtId="0" fontId="9" fillId="36" borderId="31" xfId="0" applyFont="1" applyFill="1" applyBorder="1" applyAlignment="1">
      <alignment horizontal="center"/>
    </xf>
    <xf numFmtId="0" fontId="10" fillId="36" borderId="31" xfId="0" applyFont="1" applyFill="1" applyBorder="1" applyAlignment="1">
      <alignment/>
    </xf>
    <xf numFmtId="4" fontId="10" fillId="36" borderId="84" xfId="0" applyNumberFormat="1" applyFont="1" applyFill="1" applyBorder="1" applyAlignment="1">
      <alignment/>
    </xf>
    <xf numFmtId="10" fontId="10" fillId="36" borderId="29" xfId="56" applyNumberFormat="1" applyFont="1" applyFill="1" applyBorder="1" applyAlignment="1">
      <alignment horizontal="center"/>
    </xf>
    <xf numFmtId="43" fontId="10" fillId="36" borderId="92" xfId="0" applyNumberFormat="1" applyFont="1" applyFill="1" applyBorder="1" applyAlignment="1">
      <alignment/>
    </xf>
    <xf numFmtId="0" fontId="10" fillId="40" borderId="25" xfId="0" applyFont="1" applyFill="1" applyBorder="1" applyAlignment="1">
      <alignment horizontal="center" vertical="center"/>
    </xf>
    <xf numFmtId="0" fontId="10" fillId="40" borderId="25" xfId="0" applyFont="1" applyFill="1" applyBorder="1" applyAlignment="1">
      <alignment horizontal="center" vertical="center" wrapText="1"/>
    </xf>
    <xf numFmtId="0" fontId="9" fillId="36" borderId="17" xfId="0" applyFont="1" applyFill="1" applyBorder="1" applyAlignment="1">
      <alignment horizontal="center" vertical="center"/>
    </xf>
    <xf numFmtId="4" fontId="9" fillId="36" borderId="17" xfId="42" applyNumberFormat="1" applyFont="1" applyFill="1" applyBorder="1" applyAlignment="1">
      <alignment horizontal="right" vertical="center"/>
    </xf>
    <xf numFmtId="10" fontId="9" fillId="36" borderId="17" xfId="0" applyNumberFormat="1" applyFont="1" applyFill="1" applyBorder="1" applyAlignment="1">
      <alignment horizontal="center" vertical="center"/>
    </xf>
    <xf numFmtId="164" fontId="9" fillId="36" borderId="89" xfId="42" applyNumberFormat="1" applyFont="1" applyFill="1" applyBorder="1" applyAlignment="1">
      <alignment horizontal="center" vertical="center"/>
    </xf>
    <xf numFmtId="0" fontId="9" fillId="36" borderId="17" xfId="0" applyFont="1" applyFill="1" applyBorder="1" applyAlignment="1">
      <alignment vertical="center" wrapText="1"/>
    </xf>
    <xf numFmtId="10" fontId="9" fillId="36" borderId="18" xfId="56" applyNumberFormat="1" applyFont="1" applyFill="1" applyBorder="1" applyAlignment="1">
      <alignment horizontal="center" vertical="center"/>
    </xf>
    <xf numFmtId="164" fontId="10" fillId="36" borderId="89" xfId="42" applyNumberFormat="1" applyFont="1" applyFill="1" applyBorder="1" applyAlignment="1">
      <alignment vertical="center"/>
    </xf>
    <xf numFmtId="4" fontId="9" fillId="36" borderId="18" xfId="42" applyNumberFormat="1" applyFont="1" applyFill="1" applyBorder="1" applyAlignment="1">
      <alignment horizontal="right" vertical="center"/>
    </xf>
    <xf numFmtId="164" fontId="9" fillId="36" borderId="74" xfId="42" applyNumberFormat="1" applyFont="1" applyFill="1" applyBorder="1" applyAlignment="1">
      <alignment vertical="center"/>
    </xf>
    <xf numFmtId="0" fontId="9" fillId="36" borderId="18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0" fontId="8" fillId="49" borderId="16" xfId="0" applyFont="1" applyFill="1" applyBorder="1" applyAlignment="1">
      <alignment horizontal="left"/>
    </xf>
    <xf numFmtId="0" fontId="2" fillId="49" borderId="18" xfId="0" applyFont="1" applyFill="1" applyBorder="1" applyAlignment="1">
      <alignment horizontal="center"/>
    </xf>
    <xf numFmtId="0" fontId="8" fillId="49" borderId="18" xfId="0" applyFont="1" applyFill="1" applyBorder="1" applyAlignment="1">
      <alignment horizontal="center"/>
    </xf>
    <xf numFmtId="0" fontId="12" fillId="36" borderId="17" xfId="0" applyFont="1" applyFill="1" applyBorder="1" applyAlignment="1">
      <alignment vertical="top" wrapText="1"/>
    </xf>
    <xf numFmtId="166" fontId="1" fillId="0" borderId="72" xfId="56" applyNumberFormat="1" applyFont="1" applyFill="1" applyBorder="1" applyAlignment="1">
      <alignment horizontal="center" vertical="center"/>
    </xf>
    <xf numFmtId="166" fontId="1" fillId="40" borderId="72" xfId="56" applyNumberFormat="1" applyFont="1" applyFill="1" applyBorder="1" applyAlignment="1">
      <alignment horizontal="center" vertical="center"/>
    </xf>
    <xf numFmtId="166" fontId="1" fillId="50" borderId="25" xfId="56" applyNumberFormat="1" applyFont="1" applyFill="1" applyBorder="1" applyAlignment="1">
      <alignment horizontal="center" vertical="center"/>
    </xf>
    <xf numFmtId="0" fontId="9" fillId="43" borderId="25" xfId="0" applyFont="1" applyFill="1" applyBorder="1" applyAlignment="1">
      <alignment horizontal="center"/>
    </xf>
    <xf numFmtId="0" fontId="9" fillId="0" borderId="40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3" fontId="9" fillId="43" borderId="12" xfId="0" applyNumberFormat="1" applyFont="1" applyFill="1" applyBorder="1" applyAlignment="1">
      <alignment horizontal="right" vertical="top" indent="1"/>
    </xf>
    <xf numFmtId="4" fontId="9" fillId="43" borderId="12" xfId="0" applyNumberFormat="1" applyFont="1" applyFill="1" applyBorder="1" applyAlignment="1">
      <alignment horizontal="right" vertical="top" indent="1"/>
    </xf>
    <xf numFmtId="0" fontId="40" fillId="0" borderId="0" xfId="0" applyFont="1" applyBorder="1" applyAlignment="1">
      <alignment horizontal="left" vertical="top" wrapText="1"/>
    </xf>
    <xf numFmtId="0" fontId="40" fillId="0" borderId="74" xfId="0" applyFont="1" applyBorder="1" applyAlignment="1">
      <alignment horizontal="left" vertical="top" wrapText="1"/>
    </xf>
    <xf numFmtId="3" fontId="9" fillId="0" borderId="18" xfId="0" applyNumberFormat="1" applyFont="1" applyFill="1" applyBorder="1" applyAlignment="1">
      <alignment horizontal="right" vertical="top" indent="1"/>
    </xf>
    <xf numFmtId="0" fontId="9" fillId="0" borderId="41" xfId="0" applyFont="1" applyBorder="1" applyAlignment="1">
      <alignment vertical="top"/>
    </xf>
    <xf numFmtId="3" fontId="9" fillId="0" borderId="41" xfId="0" applyNumberFormat="1" applyFont="1" applyBorder="1" applyAlignment="1">
      <alignment horizontal="right" vertical="top" indent="1"/>
    </xf>
    <xf numFmtId="4" fontId="9" fillId="43" borderId="41" xfId="0" applyNumberFormat="1" applyFont="1" applyFill="1" applyBorder="1" applyAlignment="1">
      <alignment horizontal="right" vertical="top" indent="1"/>
    </xf>
    <xf numFmtId="166" fontId="9" fillId="0" borderId="12" xfId="0" applyNumberFormat="1" applyFont="1" applyBorder="1" applyAlignment="1">
      <alignment horizontal="right" vertical="top" indent="1"/>
    </xf>
    <xf numFmtId="0" fontId="9" fillId="0" borderId="28" xfId="0" applyFont="1" applyBorder="1" applyAlignment="1">
      <alignment vertical="top"/>
    </xf>
    <xf numFmtId="3" fontId="9" fillId="43" borderId="28" xfId="0" applyNumberFormat="1" applyFont="1" applyFill="1" applyBorder="1" applyAlignment="1">
      <alignment horizontal="right" vertical="top" indent="1"/>
    </xf>
    <xf numFmtId="3" fontId="9" fillId="0" borderId="28" xfId="0" applyNumberFormat="1" applyFont="1" applyBorder="1" applyAlignment="1">
      <alignment horizontal="right" vertical="top" indent="1"/>
    </xf>
    <xf numFmtId="4" fontId="9" fillId="43" borderId="28" xfId="0" applyNumberFormat="1" applyFont="1" applyFill="1" applyBorder="1" applyAlignment="1">
      <alignment horizontal="right" vertical="top" indent="1"/>
    </xf>
    <xf numFmtId="166" fontId="9" fillId="0" borderId="28" xfId="0" applyNumberFormat="1" applyFont="1" applyBorder="1" applyAlignment="1">
      <alignment horizontal="right" vertical="top" indent="1"/>
    </xf>
    <xf numFmtId="4" fontId="9" fillId="43" borderId="18" xfId="0" applyNumberFormat="1" applyFont="1" applyFill="1" applyBorder="1" applyAlignment="1">
      <alignment horizontal="right" vertical="top" indent="1"/>
    </xf>
    <xf numFmtId="0" fontId="9" fillId="0" borderId="17" xfId="0" applyFont="1" applyBorder="1" applyAlignment="1">
      <alignment vertical="top"/>
    </xf>
    <xf numFmtId="3" fontId="9" fillId="0" borderId="12" xfId="0" applyNumberFormat="1" applyFont="1" applyFill="1" applyBorder="1" applyAlignment="1">
      <alignment horizontal="right" vertical="top" indent="1"/>
    </xf>
    <xf numFmtId="184" fontId="9" fillId="43" borderId="12" xfId="0" applyNumberFormat="1" applyFont="1" applyFill="1" applyBorder="1" applyAlignment="1">
      <alignment horizontal="right" vertical="top" indent="1"/>
    </xf>
    <xf numFmtId="166" fontId="9" fillId="0" borderId="17" xfId="0" applyNumberFormat="1" applyFont="1" applyBorder="1" applyAlignment="1">
      <alignment horizontal="right" vertical="top" indent="1"/>
    </xf>
    <xf numFmtId="0" fontId="9" fillId="0" borderId="0" xfId="0" applyFont="1" applyBorder="1" applyAlignment="1">
      <alignment vertical="top"/>
    </xf>
    <xf numFmtId="0" fontId="9" fillId="0" borderId="74" xfId="0" applyFont="1" applyBorder="1" applyAlignment="1">
      <alignment vertical="top"/>
    </xf>
    <xf numFmtId="0" fontId="9" fillId="0" borderId="27" xfId="0" applyFont="1" applyBorder="1" applyAlignment="1">
      <alignment vertical="top"/>
    </xf>
    <xf numFmtId="4" fontId="9" fillId="43" borderId="30" xfId="0" applyNumberFormat="1" applyFont="1" applyFill="1" applyBorder="1" applyAlignment="1">
      <alignment horizontal="right" vertical="top" indent="1"/>
    </xf>
    <xf numFmtId="0" fontId="51" fillId="0" borderId="41" xfId="0" applyFont="1" applyBorder="1" applyAlignment="1">
      <alignment horizontal="left" wrapText="1"/>
    </xf>
    <xf numFmtId="0" fontId="51" fillId="0" borderId="22" xfId="0" applyFont="1" applyBorder="1" applyAlignment="1">
      <alignment horizontal="left" wrapText="1"/>
    </xf>
    <xf numFmtId="0" fontId="51" fillId="0" borderId="80" xfId="0" applyFont="1" applyBorder="1" applyAlignment="1">
      <alignment horizontal="left" wrapText="1"/>
    </xf>
    <xf numFmtId="0" fontId="1" fillId="0" borderId="0" xfId="0" applyFont="1" applyFill="1" applyBorder="1" applyAlignment="1">
      <alignment vertical="center" wrapText="1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40" fillId="0" borderId="61" xfId="0" applyFont="1" applyBorder="1" applyAlignment="1">
      <alignment horizontal="center" vertical="center" wrapText="1"/>
    </xf>
    <xf numFmtId="1" fontId="9" fillId="0" borderId="62" xfId="0" applyNumberFormat="1" applyFont="1" applyBorder="1" applyAlignment="1">
      <alignment horizontal="center" vertical="center"/>
    </xf>
    <xf numFmtId="177" fontId="9" fillId="0" borderId="50" xfId="42" applyNumberFormat="1" applyFont="1" applyFill="1" applyBorder="1" applyAlignment="1" applyProtection="1">
      <alignment horizontal="right"/>
      <protection/>
    </xf>
    <xf numFmtId="177" fontId="10" fillId="0" borderId="54" xfId="42" applyNumberFormat="1" applyFont="1" applyFill="1" applyBorder="1" applyAlignment="1" applyProtection="1">
      <alignment horizontal="right"/>
      <protection/>
    </xf>
    <xf numFmtId="177" fontId="0" fillId="0" borderId="0" xfId="0" applyNumberFormat="1" applyFont="1" applyAlignment="1">
      <alignment horizontal="center"/>
    </xf>
    <xf numFmtId="177" fontId="9" fillId="0" borderId="58" xfId="42" applyNumberFormat="1" applyFont="1" applyFill="1" applyBorder="1" applyAlignment="1" applyProtection="1">
      <alignment horizontal="right"/>
      <protection/>
    </xf>
    <xf numFmtId="177" fontId="10" fillId="0" borderId="87" xfId="42" applyNumberFormat="1" applyFont="1" applyFill="1" applyBorder="1" applyAlignment="1" applyProtection="1">
      <alignment horizontal="right"/>
      <protection/>
    </xf>
    <xf numFmtId="1" fontId="10" fillId="0" borderId="93" xfId="42" applyNumberFormat="1" applyFont="1" applyFill="1" applyBorder="1" applyAlignment="1" applyProtection="1">
      <alignment horizontal="center"/>
      <protection/>
    </xf>
    <xf numFmtId="177" fontId="9" fillId="0" borderId="88" xfId="42" applyNumberFormat="1" applyFont="1" applyFill="1" applyBorder="1" applyAlignment="1" applyProtection="1">
      <alignment horizontal="right"/>
      <protection/>
    </xf>
    <xf numFmtId="0" fontId="9" fillId="51" borderId="49" xfId="0" applyFont="1" applyFill="1" applyBorder="1" applyAlignment="1">
      <alignment/>
    </xf>
    <xf numFmtId="3" fontId="9" fillId="51" borderId="50" xfId="42" applyNumberFormat="1" applyFont="1" applyFill="1" applyBorder="1" applyAlignment="1" applyProtection="1">
      <alignment horizontal="right"/>
      <protection/>
    </xf>
    <xf numFmtId="177" fontId="9" fillId="51" borderId="50" xfId="42" applyNumberFormat="1" applyFont="1" applyFill="1" applyBorder="1" applyAlignment="1" applyProtection="1">
      <alignment horizontal="right"/>
      <protection/>
    </xf>
    <xf numFmtId="1" fontId="9" fillId="51" borderId="50" xfId="42" applyNumberFormat="1" applyFont="1" applyFill="1" applyBorder="1" applyAlignment="1" applyProtection="1">
      <alignment horizontal="center"/>
      <protection/>
    </xf>
    <xf numFmtId="1" fontId="9" fillId="51" borderId="55" xfId="42" applyNumberFormat="1" applyFont="1" applyFill="1" applyBorder="1" applyAlignment="1" applyProtection="1">
      <alignment horizontal="center"/>
      <protection/>
    </xf>
    <xf numFmtId="0" fontId="0" fillId="0" borderId="94" xfId="0" applyFont="1" applyBorder="1" applyAlignment="1">
      <alignment/>
    </xf>
    <xf numFmtId="177" fontId="9" fillId="0" borderId="88" xfId="0" applyNumberFormat="1" applyFont="1" applyBorder="1" applyAlignment="1">
      <alignment horizontal="right"/>
    </xf>
    <xf numFmtId="177" fontId="9" fillId="0" borderId="50" xfId="0" applyNumberFormat="1" applyFont="1" applyBorder="1" applyAlignment="1">
      <alignment horizontal="right"/>
    </xf>
    <xf numFmtId="177" fontId="9" fillId="0" borderId="58" xfId="0" applyNumberFormat="1" applyFont="1" applyBorder="1" applyAlignment="1">
      <alignment horizontal="right"/>
    </xf>
    <xf numFmtId="1" fontId="9" fillId="0" borderId="95" xfId="42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left"/>
    </xf>
    <xf numFmtId="177" fontId="0" fillId="0" borderId="0" xfId="0" applyNumberFormat="1" applyFont="1" applyFill="1" applyAlignment="1">
      <alignment horizontal="center"/>
    </xf>
    <xf numFmtId="3" fontId="9" fillId="51" borderId="58" xfId="42" applyNumberFormat="1" applyFont="1" applyFill="1" applyBorder="1" applyAlignment="1" applyProtection="1">
      <alignment horizontal="right"/>
      <protection/>
    </xf>
    <xf numFmtId="177" fontId="9" fillId="51" borderId="58" xfId="42" applyNumberFormat="1" applyFont="1" applyFill="1" applyBorder="1" applyAlignment="1" applyProtection="1">
      <alignment horizontal="right"/>
      <protection/>
    </xf>
    <xf numFmtId="1" fontId="9" fillId="51" borderId="58" xfId="42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49" fontId="9" fillId="0" borderId="18" xfId="42" applyNumberFormat="1" applyFont="1" applyFill="1" applyBorder="1" applyAlignment="1" applyProtection="1">
      <alignment horizontal="center"/>
      <protection/>
    </xf>
    <xf numFmtId="0" fontId="10" fillId="0" borderId="96" xfId="0" applyFont="1" applyBorder="1" applyAlignment="1">
      <alignment/>
    </xf>
    <xf numFmtId="0" fontId="10" fillId="52" borderId="25" xfId="0" applyFont="1" applyFill="1" applyBorder="1" applyAlignment="1">
      <alignment horizontal="center"/>
    </xf>
    <xf numFmtId="0" fontId="10" fillId="52" borderId="25" xfId="0" applyFont="1" applyFill="1" applyBorder="1" applyAlignment="1">
      <alignment/>
    </xf>
    <xf numFmtId="49" fontId="9" fillId="52" borderId="0" xfId="42" applyNumberFormat="1" applyFont="1" applyFill="1" applyBorder="1" applyAlignment="1" applyProtection="1">
      <alignment horizontal="center"/>
      <protection/>
    </xf>
    <xf numFmtId="0" fontId="10" fillId="0" borderId="25" xfId="0" applyFont="1" applyBorder="1" applyAlignment="1">
      <alignment horizontal="center"/>
    </xf>
    <xf numFmtId="0" fontId="10" fillId="0" borderId="25" xfId="0" applyFont="1" applyBorder="1" applyAlignment="1">
      <alignment/>
    </xf>
    <xf numFmtId="0" fontId="10" fillId="0" borderId="25" xfId="0" applyFont="1" applyFill="1" applyBorder="1" applyAlignment="1">
      <alignment wrapText="1"/>
    </xf>
    <xf numFmtId="3" fontId="9" fillId="0" borderId="25" xfId="42" applyNumberFormat="1" applyFont="1" applyFill="1" applyBorder="1" applyAlignment="1" applyProtection="1">
      <alignment horizontal="right"/>
      <protection/>
    </xf>
    <xf numFmtId="4" fontId="9" fillId="0" borderId="25" xfId="42" applyNumberFormat="1" applyFont="1" applyFill="1" applyBorder="1" applyAlignment="1" applyProtection="1">
      <alignment horizontal="right"/>
      <protection/>
    </xf>
    <xf numFmtId="49" fontId="9" fillId="0" borderId="25" xfId="42" applyNumberFormat="1" applyFont="1" applyFill="1" applyBorder="1" applyAlignment="1" applyProtection="1">
      <alignment horizontal="center"/>
      <protection/>
    </xf>
    <xf numFmtId="0" fontId="10" fillId="0" borderId="2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97" xfId="0" applyFont="1" applyFill="1" applyBorder="1" applyAlignment="1">
      <alignment/>
    </xf>
    <xf numFmtId="0" fontId="10" fillId="0" borderId="49" xfId="0" applyFont="1" applyFill="1" applyBorder="1" applyAlignment="1">
      <alignment wrapText="1"/>
    </xf>
    <xf numFmtId="0" fontId="10" fillId="35" borderId="25" xfId="0" applyFont="1" applyFill="1" applyBorder="1" applyAlignment="1">
      <alignment/>
    </xf>
    <xf numFmtId="0" fontId="10" fillId="35" borderId="49" xfId="0" applyFont="1" applyFill="1" applyBorder="1" applyAlignment="1">
      <alignment horizontal="left"/>
    </xf>
    <xf numFmtId="0" fontId="9" fillId="35" borderId="49" xfId="0" applyFont="1" applyFill="1" applyBorder="1" applyAlignment="1">
      <alignment horizontal="right"/>
    </xf>
    <xf numFmtId="0" fontId="10" fillId="35" borderId="25" xfId="0" applyFont="1" applyFill="1" applyBorder="1" applyAlignment="1">
      <alignment wrapText="1"/>
    </xf>
    <xf numFmtId="0" fontId="9" fillId="35" borderId="25" xfId="0" applyFont="1" applyFill="1" applyBorder="1" applyAlignment="1">
      <alignment wrapText="1"/>
    </xf>
    <xf numFmtId="0" fontId="10" fillId="0" borderId="25" xfId="0" applyFont="1" applyFill="1" applyBorder="1" applyAlignment="1">
      <alignment/>
    </xf>
    <xf numFmtId="0" fontId="10" fillId="0" borderId="28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8" fontId="59" fillId="0" borderId="0" xfId="0" applyNumberFormat="1" applyFont="1" applyFill="1" applyBorder="1" applyAlignment="1">
      <alignment/>
    </xf>
    <xf numFmtId="0" fontId="61" fillId="33" borderId="25" xfId="0" applyFont="1" applyFill="1" applyBorder="1" applyAlignment="1">
      <alignment horizontal="center" vertical="center"/>
    </xf>
    <xf numFmtId="0" fontId="62" fillId="33" borderId="25" xfId="0" applyFont="1" applyFill="1" applyBorder="1" applyAlignment="1">
      <alignment horizontal="center" vertical="center"/>
    </xf>
    <xf numFmtId="0" fontId="61" fillId="33" borderId="25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/>
    </xf>
    <xf numFmtId="0" fontId="0" fillId="0" borderId="25" xfId="0" applyFont="1" applyBorder="1" applyAlignment="1">
      <alignment/>
    </xf>
    <xf numFmtId="8" fontId="0" fillId="0" borderId="25" xfId="0" applyNumberFormat="1" applyFont="1" applyBorder="1" applyAlignment="1">
      <alignment horizontal="right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vertical="center" wrapText="1"/>
    </xf>
    <xf numFmtId="8" fontId="0" fillId="0" borderId="25" xfId="0" applyNumberFormat="1" applyFont="1" applyBorder="1" applyAlignment="1">
      <alignment horizontal="right" vertical="center"/>
    </xf>
    <xf numFmtId="0" fontId="14" fillId="0" borderId="24" xfId="0" applyFont="1" applyBorder="1" applyAlignment="1">
      <alignment horizontal="right"/>
    </xf>
    <xf numFmtId="8" fontId="14" fillId="0" borderId="32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14" fillId="0" borderId="0" xfId="0" applyFont="1" applyBorder="1" applyAlignment="1">
      <alignment horizontal="right"/>
    </xf>
    <xf numFmtId="8" fontId="14" fillId="0" borderId="0" xfId="0" applyNumberFormat="1" applyFont="1" applyBorder="1" applyAlignment="1">
      <alignment horizontal="right"/>
    </xf>
    <xf numFmtId="0" fontId="0" fillId="0" borderId="25" xfId="0" applyFont="1" applyBorder="1" applyAlignment="1">
      <alignment horizontal="left"/>
    </xf>
    <xf numFmtId="0" fontId="14" fillId="0" borderId="25" xfId="0" applyFont="1" applyBorder="1" applyAlignment="1">
      <alignment horizontal="right"/>
    </xf>
    <xf numFmtId="8" fontId="14" fillId="0" borderId="25" xfId="0" applyNumberFormat="1" applyFont="1" applyBorder="1" applyAlignment="1">
      <alignment horizontal="right"/>
    </xf>
    <xf numFmtId="8" fontId="14" fillId="0" borderId="0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 wrapText="1"/>
    </xf>
    <xf numFmtId="1" fontId="9" fillId="0" borderId="25" xfId="0" applyNumberFormat="1" applyFont="1" applyBorder="1" applyAlignment="1">
      <alignment horizontal="center" wrapText="1"/>
    </xf>
    <xf numFmtId="49" fontId="9" fillId="0" borderId="25" xfId="0" applyNumberFormat="1" applyFont="1" applyBorder="1" applyAlignment="1">
      <alignment horizontal="center" wrapText="1"/>
    </xf>
    <xf numFmtId="0" fontId="20" fillId="0" borderId="0" xfId="45" applyBorder="1" applyAlignment="1" applyProtection="1">
      <alignment horizontal="right"/>
      <protection/>
    </xf>
    <xf numFmtId="4" fontId="50" fillId="43" borderId="84" xfId="0" applyNumberFormat="1" applyFont="1" applyFill="1" applyBorder="1" applyAlignment="1">
      <alignment horizontal="right" indent="1"/>
    </xf>
    <xf numFmtId="4" fontId="51" fillId="43" borderId="25" xfId="0" applyNumberFormat="1" applyFont="1" applyFill="1" applyBorder="1" applyAlignment="1">
      <alignment horizontal="right" indent="1"/>
    </xf>
    <xf numFmtId="4" fontId="51" fillId="43" borderId="12" xfId="0" applyNumberFormat="1" applyFont="1" applyFill="1" applyBorder="1" applyAlignment="1">
      <alignment horizontal="right" indent="1"/>
    </xf>
    <xf numFmtId="4" fontId="51" fillId="43" borderId="0" xfId="0" applyNumberFormat="1" applyFont="1" applyFill="1" applyBorder="1" applyAlignment="1">
      <alignment horizontal="right" indent="1"/>
    </xf>
    <xf numFmtId="4" fontId="9" fillId="43" borderId="25" xfId="0" applyNumberFormat="1" applyFont="1" applyFill="1" applyBorder="1" applyAlignment="1">
      <alignment horizontal="right" vertical="top" indent="1"/>
    </xf>
    <xf numFmtId="0" fontId="0" fillId="0" borderId="25" xfId="0" applyFont="1" applyBorder="1" applyAlignment="1">
      <alignment vertical="top"/>
    </xf>
    <xf numFmtId="3" fontId="0" fillId="0" borderId="25" xfId="0" applyNumberFormat="1" applyBorder="1" applyAlignment="1">
      <alignment vertical="top" wrapText="1"/>
    </xf>
    <xf numFmtId="3" fontId="0" fillId="0" borderId="66" xfId="0" applyNumberFormat="1" applyBorder="1" applyAlignment="1">
      <alignment vertical="top"/>
    </xf>
    <xf numFmtId="4" fontId="0" fillId="0" borderId="25" xfId="0" applyNumberFormat="1" applyBorder="1" applyAlignment="1">
      <alignment vertical="top"/>
    </xf>
    <xf numFmtId="2" fontId="97" fillId="0" borderId="25" xfId="0" applyNumberFormat="1" applyFont="1" applyBorder="1" applyAlignment="1">
      <alignment horizontal="center" vertical="top" wrapText="1"/>
    </xf>
    <xf numFmtId="2" fontId="0" fillId="0" borderId="25" xfId="0" applyNumberFormat="1" applyBorder="1" applyAlignment="1">
      <alignment horizontal="center" vertical="top"/>
    </xf>
    <xf numFmtId="2" fontId="0" fillId="0" borderId="25" xfId="0" applyNumberFormat="1" applyFont="1" applyBorder="1" applyAlignment="1">
      <alignment horizontal="center" vertical="top"/>
    </xf>
    <xf numFmtId="0" fontId="0" fillId="0" borderId="24" xfId="0" applyFont="1" applyBorder="1" applyAlignment="1">
      <alignment vertical="top" wrapText="1"/>
    </xf>
    <xf numFmtId="0" fontId="0" fillId="0" borderId="0" xfId="0" applyFont="1" applyAlignment="1">
      <alignment horizontal="left"/>
    </xf>
    <xf numFmtId="49" fontId="8" fillId="53" borderId="0" xfId="0" applyNumberFormat="1" applyFont="1" applyFill="1" applyBorder="1" applyAlignment="1">
      <alignment horizontal="left"/>
    </xf>
    <xf numFmtId="0" fontId="22" fillId="53" borderId="17" xfId="0" applyFont="1" applyFill="1" applyBorder="1" applyAlignment="1">
      <alignment/>
    </xf>
    <xf numFmtId="0" fontId="2" fillId="53" borderId="0" xfId="0" applyFont="1" applyFill="1" applyBorder="1" applyAlignment="1">
      <alignment/>
    </xf>
    <xf numFmtId="0" fontId="2" fillId="53" borderId="43" xfId="0" applyFont="1" applyFill="1" applyBorder="1" applyAlignment="1">
      <alignment/>
    </xf>
    <xf numFmtId="4" fontId="8" fillId="53" borderId="16" xfId="42" applyNumberFormat="1" applyFont="1" applyFill="1" applyBorder="1" applyAlignment="1">
      <alignment horizontal="right" vertical="top"/>
    </xf>
    <xf numFmtId="9" fontId="8" fillId="53" borderId="18" xfId="56" applyFont="1" applyFill="1" applyBorder="1" applyAlignment="1">
      <alignment horizontal="center" vertical="top"/>
    </xf>
    <xf numFmtId="10" fontId="8" fillId="53" borderId="18" xfId="56" applyNumberFormat="1" applyFont="1" applyFill="1" applyBorder="1" applyAlignment="1">
      <alignment horizontal="center" vertical="top"/>
    </xf>
    <xf numFmtId="49" fontId="2" fillId="53" borderId="0" xfId="0" applyNumberFormat="1" applyFont="1" applyFill="1" applyBorder="1" applyAlignment="1">
      <alignment horizontal="center"/>
    </xf>
    <xf numFmtId="0" fontId="2" fillId="53" borderId="17" xfId="0" applyFont="1" applyFill="1" applyBorder="1" applyAlignment="1">
      <alignment wrapText="1"/>
    </xf>
    <xf numFmtId="0" fontId="2" fillId="53" borderId="0" xfId="0" applyFont="1" applyFill="1" applyBorder="1" applyAlignment="1">
      <alignment wrapText="1"/>
    </xf>
    <xf numFmtId="4" fontId="2" fillId="53" borderId="18" xfId="42" applyNumberFormat="1" applyFont="1" applyFill="1" applyBorder="1" applyAlignment="1">
      <alignment horizontal="right" vertical="top"/>
    </xf>
    <xf numFmtId="4" fontId="2" fillId="53" borderId="18" xfId="0" applyNumberFormat="1" applyFont="1" applyFill="1" applyBorder="1" applyAlignment="1">
      <alignment horizontal="right" vertical="top"/>
    </xf>
    <xf numFmtId="4" fontId="2" fillId="53" borderId="0" xfId="0" applyNumberFormat="1" applyFont="1" applyFill="1" applyBorder="1" applyAlignment="1">
      <alignment horizontal="right" vertical="top"/>
    </xf>
    <xf numFmtId="43" fontId="2" fillId="53" borderId="18" xfId="42" applyNumberFormat="1" applyFont="1" applyFill="1" applyBorder="1" applyAlignment="1">
      <alignment horizontal="center" vertical="top"/>
    </xf>
    <xf numFmtId="10" fontId="2" fillId="53" borderId="18" xfId="42" applyNumberFormat="1" applyFont="1" applyFill="1" applyBorder="1" applyAlignment="1">
      <alignment horizontal="center" vertical="top"/>
    </xf>
    <xf numFmtId="4" fontId="8" fillId="53" borderId="17" xfId="42" applyNumberFormat="1" applyFont="1" applyFill="1" applyBorder="1" applyAlignment="1">
      <alignment horizontal="right" vertical="top"/>
    </xf>
    <xf numFmtId="4" fontId="8" fillId="53" borderId="18" xfId="42" applyNumberFormat="1" applyFont="1" applyFill="1" applyBorder="1" applyAlignment="1">
      <alignment horizontal="right" vertical="top"/>
    </xf>
    <xf numFmtId="4" fontId="2" fillId="53" borderId="17" xfId="42" applyNumberFormat="1" applyFont="1" applyFill="1" applyBorder="1" applyAlignment="1">
      <alignment horizontal="right" vertical="top"/>
    </xf>
    <xf numFmtId="9" fontId="2" fillId="53" borderId="18" xfId="56" applyFont="1" applyFill="1" applyBorder="1" applyAlignment="1">
      <alignment horizontal="center" vertical="top"/>
    </xf>
    <xf numFmtId="10" fontId="2" fillId="53" borderId="18" xfId="56" applyNumberFormat="1" applyFont="1" applyFill="1" applyBorder="1" applyAlignment="1">
      <alignment horizontal="center" vertical="top"/>
    </xf>
    <xf numFmtId="49" fontId="2" fillId="53" borderId="0" xfId="0" applyNumberFormat="1" applyFont="1" applyFill="1" applyBorder="1" applyAlignment="1">
      <alignment horizontal="center" vertical="top"/>
    </xf>
    <xf numFmtId="9" fontId="2" fillId="53" borderId="18" xfId="56" applyFont="1" applyFill="1" applyBorder="1" applyAlignment="1">
      <alignment horizontal="center" vertical="top"/>
    </xf>
    <xf numFmtId="49" fontId="2" fillId="53" borderId="43" xfId="0" applyNumberFormat="1" applyFont="1" applyFill="1" applyBorder="1" applyAlignment="1">
      <alignment horizontal="center"/>
    </xf>
    <xf numFmtId="49" fontId="2" fillId="53" borderId="43" xfId="0" applyNumberFormat="1" applyFont="1" applyFill="1" applyBorder="1" applyAlignment="1">
      <alignment horizontal="center" vertical="top"/>
    </xf>
    <xf numFmtId="49" fontId="2" fillId="53" borderId="18" xfId="0" applyNumberFormat="1" applyFont="1" applyFill="1" applyBorder="1" applyAlignment="1">
      <alignment horizontal="center"/>
    </xf>
    <xf numFmtId="49" fontId="2" fillId="53" borderId="18" xfId="0" applyNumberFormat="1" applyFont="1" applyFill="1" applyBorder="1" applyAlignment="1">
      <alignment horizontal="center" vertical="top"/>
    </xf>
    <xf numFmtId="49" fontId="2" fillId="53" borderId="18" xfId="0" applyNumberFormat="1" applyFont="1" applyFill="1" applyBorder="1" applyAlignment="1">
      <alignment horizontal="center" wrapText="1"/>
    </xf>
    <xf numFmtId="49" fontId="2" fillId="53" borderId="0" xfId="0" applyNumberFormat="1" applyFont="1" applyFill="1" applyBorder="1" applyAlignment="1">
      <alignment horizontal="center" vertical="justify"/>
    </xf>
    <xf numFmtId="49" fontId="2" fillId="53" borderId="18" xfId="0" applyNumberFormat="1" applyFont="1" applyFill="1" applyBorder="1" applyAlignment="1">
      <alignment horizontal="center" vertical="justify"/>
    </xf>
    <xf numFmtId="4" fontId="2" fillId="53" borderId="43" xfId="42" applyNumberFormat="1" applyFont="1" applyFill="1" applyBorder="1" applyAlignment="1">
      <alignment horizontal="right" vertical="top"/>
    </xf>
    <xf numFmtId="9" fontId="2" fillId="53" borderId="43" xfId="56" applyFont="1" applyFill="1" applyBorder="1" applyAlignment="1">
      <alignment horizontal="center" vertical="top"/>
    </xf>
    <xf numFmtId="10" fontId="2" fillId="53" borderId="43" xfId="56" applyNumberFormat="1" applyFont="1" applyFill="1" applyBorder="1" applyAlignment="1">
      <alignment horizontal="center" vertical="top"/>
    </xf>
    <xf numFmtId="4" fontId="2" fillId="53" borderId="0" xfId="42" applyNumberFormat="1" applyFont="1" applyFill="1" applyBorder="1" applyAlignment="1">
      <alignment horizontal="right" vertical="top"/>
    </xf>
    <xf numFmtId="49" fontId="8" fillId="53" borderId="18" xfId="0" applyNumberFormat="1" applyFont="1" applyFill="1" applyBorder="1" applyAlignment="1">
      <alignment horizontal="center" vertical="top"/>
    </xf>
    <xf numFmtId="4" fontId="8" fillId="53" borderId="0" xfId="42" applyNumberFormat="1" applyFont="1" applyFill="1" applyBorder="1" applyAlignment="1">
      <alignment horizontal="right" vertical="top"/>
    </xf>
    <xf numFmtId="9" fontId="8" fillId="53" borderId="18" xfId="42" applyNumberFormat="1" applyFont="1" applyFill="1" applyBorder="1" applyAlignment="1">
      <alignment horizontal="center" vertical="top"/>
    </xf>
    <xf numFmtId="49" fontId="2" fillId="53" borderId="0" xfId="0" applyNumberFormat="1" applyFont="1" applyFill="1" applyBorder="1" applyAlignment="1">
      <alignment horizontal="center" vertical="top" wrapText="1"/>
    </xf>
    <xf numFmtId="49" fontId="2" fillId="53" borderId="18" xfId="0" applyNumberFormat="1" applyFont="1" applyFill="1" applyBorder="1" applyAlignment="1">
      <alignment horizontal="center" vertical="top" wrapText="1"/>
    </xf>
    <xf numFmtId="49" fontId="8" fillId="53" borderId="0" xfId="0" applyNumberFormat="1" applyFont="1" applyFill="1" applyBorder="1" applyAlignment="1">
      <alignment horizontal="center"/>
    </xf>
    <xf numFmtId="49" fontId="8" fillId="53" borderId="18" xfId="0" applyNumberFormat="1" applyFont="1" applyFill="1" applyBorder="1" applyAlignment="1">
      <alignment horizontal="center"/>
    </xf>
    <xf numFmtId="0" fontId="22" fillId="53" borderId="0" xfId="0" applyFont="1" applyFill="1" applyBorder="1" applyAlignment="1">
      <alignment/>
    </xf>
    <xf numFmtId="4" fontId="8" fillId="53" borderId="43" xfId="42" applyNumberFormat="1" applyFont="1" applyFill="1" applyBorder="1" applyAlignment="1">
      <alignment horizontal="right" vertical="top"/>
    </xf>
    <xf numFmtId="0" fontId="2" fillId="53" borderId="17" xfId="0" applyFont="1" applyFill="1" applyBorder="1" applyAlignment="1">
      <alignment/>
    </xf>
    <xf numFmtId="0" fontId="8" fillId="53" borderId="43" xfId="0" applyFont="1" applyFill="1" applyBorder="1" applyAlignment="1">
      <alignment/>
    </xf>
    <xf numFmtId="4" fontId="2" fillId="53" borderId="28" xfId="42" applyNumberFormat="1" applyFont="1" applyFill="1" applyBorder="1" applyAlignment="1">
      <alignment horizontal="right" vertical="top"/>
    </xf>
    <xf numFmtId="3" fontId="23" fillId="0" borderId="0" xfId="0" applyNumberFormat="1" applyFont="1" applyAlignment="1">
      <alignment horizontal="center" vertical="center" wrapText="1"/>
    </xf>
    <xf numFmtId="3" fontId="2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>
      <alignment vertical="center" wrapText="1"/>
    </xf>
    <xf numFmtId="0" fontId="53" fillId="0" borderId="25" xfId="0" applyFont="1" applyBorder="1" applyAlignment="1" quotePrefix="1">
      <alignment vertical="center" wrapText="1"/>
    </xf>
    <xf numFmtId="0" fontId="53" fillId="0" borderId="25" xfId="0" applyFont="1" applyBorder="1" applyAlignment="1">
      <alignment horizontal="center" vertical="center" wrapText="1"/>
    </xf>
    <xf numFmtId="3" fontId="53" fillId="0" borderId="25" xfId="0" applyNumberFormat="1" applyFont="1" applyFill="1" applyBorder="1" applyAlignment="1" applyProtection="1">
      <alignment horizontal="center" vertical="center" wrapText="1"/>
      <protection/>
    </xf>
    <xf numFmtId="3" fontId="53" fillId="45" borderId="25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Font="1" applyAlignment="1">
      <alignment vertical="center"/>
    </xf>
    <xf numFmtId="0" fontId="53" fillId="0" borderId="25" xfId="0" applyFont="1" applyBorder="1" applyAlignment="1">
      <alignment vertical="center" wrapText="1"/>
    </xf>
    <xf numFmtId="0" fontId="55" fillId="0" borderId="25" xfId="0" applyFont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63" fillId="0" borderId="25" xfId="0" applyFont="1" applyBorder="1" applyAlignment="1" applyProtection="1">
      <alignment vertical="top" wrapText="1"/>
      <protection locked="0"/>
    </xf>
    <xf numFmtId="0" fontId="12" fillId="36" borderId="17" xfId="0" applyFont="1" applyFill="1" applyBorder="1" applyAlignment="1">
      <alignment horizontal="left"/>
    </xf>
    <xf numFmtId="0" fontId="9" fillId="54" borderId="71" xfId="0" applyFont="1" applyFill="1" applyBorder="1" applyAlignment="1">
      <alignment horizontal="center"/>
    </xf>
    <xf numFmtId="0" fontId="9" fillId="0" borderId="25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/>
    </xf>
    <xf numFmtId="0" fontId="9" fillId="36" borderId="79" xfId="0" applyFont="1" applyFill="1" applyBorder="1" applyAlignment="1">
      <alignment horizontal="center" vertical="center"/>
    </xf>
    <xf numFmtId="0" fontId="9" fillId="36" borderId="24" xfId="0" applyFont="1" applyFill="1" applyBorder="1" applyAlignment="1">
      <alignment horizontal="center" vertical="center"/>
    </xf>
    <xf numFmtId="0" fontId="10" fillId="36" borderId="24" xfId="0" applyFont="1" applyFill="1" applyBorder="1" applyAlignment="1">
      <alignment horizontal="left" vertical="center"/>
    </xf>
    <xf numFmtId="4" fontId="10" fillId="36" borderId="24" xfId="0" applyNumberFormat="1" applyFont="1" applyFill="1" applyBorder="1" applyAlignment="1">
      <alignment horizontal="right" vertical="center"/>
    </xf>
    <xf numFmtId="10" fontId="10" fillId="36" borderId="25" xfId="0" applyNumberFormat="1" applyFont="1" applyFill="1" applyBorder="1" applyAlignment="1">
      <alignment horizontal="center" vertical="center"/>
    </xf>
    <xf numFmtId="4" fontId="10" fillId="36" borderId="25" xfId="42" applyNumberFormat="1" applyFont="1" applyFill="1" applyBorder="1" applyAlignment="1">
      <alignment horizontal="right" vertical="center"/>
    </xf>
    <xf numFmtId="164" fontId="10" fillId="36" borderId="72" xfId="42" applyNumberFormat="1" applyFont="1" applyFill="1" applyBorder="1" applyAlignment="1">
      <alignment horizontal="center" vertical="center"/>
    </xf>
    <xf numFmtId="0" fontId="9" fillId="54" borderId="71" xfId="0" applyFont="1" applyFill="1" applyBorder="1" applyAlignment="1">
      <alignment horizontal="center" vertical="center"/>
    </xf>
    <xf numFmtId="0" fontId="9" fillId="36" borderId="25" xfId="0" applyFont="1" applyFill="1" applyBorder="1" applyAlignment="1">
      <alignment horizontal="center" vertical="center"/>
    </xf>
    <xf numFmtId="0" fontId="10" fillId="36" borderId="24" xfId="0" applyFont="1" applyFill="1" applyBorder="1" applyAlignment="1">
      <alignment vertical="center"/>
    </xf>
    <xf numFmtId="4" fontId="10" fillId="36" borderId="24" xfId="42" applyNumberFormat="1" applyFont="1" applyFill="1" applyBorder="1" applyAlignment="1">
      <alignment vertical="center"/>
    </xf>
    <xf numFmtId="10" fontId="10" fillId="36" borderId="25" xfId="56" applyNumberFormat="1" applyFont="1" applyFill="1" applyBorder="1" applyAlignment="1">
      <alignment horizontal="center" vertical="center"/>
    </xf>
    <xf numFmtId="4" fontId="10" fillId="36" borderId="25" xfId="42" applyNumberFormat="1" applyFont="1" applyFill="1" applyBorder="1" applyAlignment="1">
      <alignment vertical="center"/>
    </xf>
    <xf numFmtId="164" fontId="10" fillId="36" borderId="72" xfId="42" applyNumberFormat="1" applyFont="1" applyFill="1" applyBorder="1" applyAlignment="1">
      <alignment vertical="center"/>
    </xf>
    <xf numFmtId="10" fontId="10" fillId="36" borderId="24" xfId="42" applyNumberFormat="1" applyFont="1" applyFill="1" applyBorder="1" applyAlignment="1">
      <alignment vertical="center"/>
    </xf>
    <xf numFmtId="0" fontId="0" fillId="54" borderId="0" xfId="0" applyFill="1" applyBorder="1" applyAlignment="1">
      <alignment/>
    </xf>
    <xf numFmtId="3" fontId="9" fillId="0" borderId="28" xfId="0" applyNumberFormat="1" applyFont="1" applyFill="1" applyBorder="1" applyAlignment="1">
      <alignment horizontal="right" vertical="top" indent="1"/>
    </xf>
    <xf numFmtId="166" fontId="9" fillId="0" borderId="24" xfId="0" applyNumberFormat="1" applyFont="1" applyBorder="1" applyAlignment="1">
      <alignment horizontal="right" vertical="top" indent="1"/>
    </xf>
    <xf numFmtId="4" fontId="0" fillId="0" borderId="66" xfId="0" applyNumberFormat="1" applyBorder="1" applyAlignment="1">
      <alignment vertical="top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0" fontId="2" fillId="53" borderId="17" xfId="0" applyFont="1" applyFill="1" applyBorder="1" applyAlignment="1">
      <alignment horizontal="left" vertical="top" wrapText="1"/>
    </xf>
    <xf numFmtId="0" fontId="2" fillId="53" borderId="0" xfId="0" applyFont="1" applyFill="1" applyBorder="1" applyAlignment="1">
      <alignment horizontal="left" vertical="top" wrapText="1"/>
    </xf>
    <xf numFmtId="0" fontId="2" fillId="53" borderId="43" xfId="0" applyFont="1" applyFill="1" applyBorder="1" applyAlignment="1">
      <alignment horizontal="left" vertical="top" wrapText="1"/>
    </xf>
    <xf numFmtId="0" fontId="2" fillId="53" borderId="17" xfId="0" applyFont="1" applyFill="1" applyBorder="1" applyAlignment="1">
      <alignment horizontal="left" vertical="top" wrapText="1"/>
    </xf>
    <xf numFmtId="0" fontId="2" fillId="53" borderId="0" xfId="0" applyFont="1" applyFill="1" applyBorder="1" applyAlignment="1">
      <alignment horizontal="left" vertical="top" wrapText="1"/>
    </xf>
    <xf numFmtId="0" fontId="2" fillId="53" borderId="43" xfId="0" applyFont="1" applyFill="1" applyBorder="1" applyAlignment="1">
      <alignment horizontal="left" vertical="top" wrapText="1"/>
    </xf>
    <xf numFmtId="0" fontId="2" fillId="53" borderId="17" xfId="0" applyFont="1" applyFill="1" applyBorder="1" applyAlignment="1">
      <alignment vertical="top" wrapText="1"/>
    </xf>
    <xf numFmtId="0" fontId="0" fillId="53" borderId="0" xfId="0" applyFont="1" applyFill="1" applyBorder="1" applyAlignment="1">
      <alignment vertical="top" wrapText="1"/>
    </xf>
    <xf numFmtId="0" fontId="0" fillId="53" borderId="43" xfId="0" applyFont="1" applyFill="1" applyBorder="1" applyAlignment="1">
      <alignment vertical="top" wrapText="1"/>
    </xf>
    <xf numFmtId="0" fontId="2" fillId="53" borderId="17" xfId="0" applyFont="1" applyFill="1" applyBorder="1" applyAlignment="1">
      <alignment vertical="top" wrapText="1"/>
    </xf>
    <xf numFmtId="0" fontId="8" fillId="53" borderId="17" xfId="0" applyFont="1" applyFill="1" applyBorder="1" applyAlignment="1">
      <alignment wrapText="1"/>
    </xf>
    <xf numFmtId="0" fontId="8" fillId="53" borderId="0" xfId="0" applyFont="1" applyFill="1" applyBorder="1" applyAlignment="1">
      <alignment wrapText="1"/>
    </xf>
    <xf numFmtId="0" fontId="8" fillId="53" borderId="43" xfId="0" applyFont="1" applyFill="1" applyBorder="1" applyAlignment="1">
      <alignment wrapText="1"/>
    </xf>
    <xf numFmtId="0" fontId="2" fillId="53" borderId="17" xfId="0" applyFont="1" applyFill="1" applyBorder="1" applyAlignment="1">
      <alignment wrapText="1"/>
    </xf>
    <xf numFmtId="0" fontId="0" fillId="53" borderId="0" xfId="0" applyFont="1" applyFill="1" applyBorder="1" applyAlignment="1">
      <alignment wrapText="1"/>
    </xf>
    <xf numFmtId="0" fontId="0" fillId="53" borderId="43" xfId="0" applyFont="1" applyFill="1" applyBorder="1" applyAlignment="1">
      <alignment wrapText="1"/>
    </xf>
    <xf numFmtId="0" fontId="8" fillId="53" borderId="17" xfId="0" applyFont="1" applyFill="1" applyBorder="1" applyAlignment="1">
      <alignment vertical="justify"/>
    </xf>
    <xf numFmtId="0" fontId="0" fillId="53" borderId="0" xfId="0" applyFill="1" applyBorder="1" applyAlignment="1">
      <alignment vertical="justify"/>
    </xf>
    <xf numFmtId="0" fontId="0" fillId="53" borderId="43" xfId="0" applyFill="1" applyBorder="1" applyAlignment="1">
      <alignment vertical="justify"/>
    </xf>
    <xf numFmtId="49" fontId="8" fillId="0" borderId="0" xfId="0" applyNumberFormat="1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8" fillId="53" borderId="17" xfId="0" applyFont="1" applyFill="1" applyBorder="1" applyAlignment="1">
      <alignment wrapText="1"/>
    </xf>
    <xf numFmtId="0" fontId="8" fillId="53" borderId="0" xfId="0" applyFont="1" applyFill="1" applyBorder="1" applyAlignment="1">
      <alignment wrapText="1"/>
    </xf>
    <xf numFmtId="0" fontId="14" fillId="53" borderId="0" xfId="0" applyFont="1" applyFill="1" applyBorder="1" applyAlignment="1">
      <alignment/>
    </xf>
    <xf numFmtId="0" fontId="14" fillId="53" borderId="43" xfId="0" applyFont="1" applyFill="1" applyBorder="1" applyAlignment="1">
      <alignment/>
    </xf>
    <xf numFmtId="164" fontId="2" fillId="34" borderId="98" xfId="42" applyNumberFormat="1" applyFont="1" applyFill="1" applyBorder="1" applyAlignment="1">
      <alignment horizontal="center" wrapText="1"/>
    </xf>
    <xf numFmtId="164" fontId="2" fillId="34" borderId="99" xfId="42" applyNumberFormat="1" applyFont="1" applyFill="1" applyBorder="1" applyAlignment="1">
      <alignment horizontal="center" wrapText="1"/>
    </xf>
    <xf numFmtId="0" fontId="2" fillId="53" borderId="17" xfId="0" applyFont="1" applyFill="1" applyBorder="1" applyAlignment="1">
      <alignment/>
    </xf>
    <xf numFmtId="0" fontId="0" fillId="53" borderId="0" xfId="0" applyFont="1" applyFill="1" applyBorder="1" applyAlignment="1">
      <alignment/>
    </xf>
    <xf numFmtId="0" fontId="0" fillId="53" borderId="43" xfId="0" applyFont="1" applyFill="1" applyBorder="1" applyAlignment="1">
      <alignment/>
    </xf>
    <xf numFmtId="0" fontId="0" fillId="53" borderId="0" xfId="0" applyFill="1" applyBorder="1" applyAlignment="1">
      <alignment/>
    </xf>
    <xf numFmtId="0" fontId="0" fillId="53" borderId="43" xfId="0" applyFill="1" applyBorder="1" applyAlignment="1">
      <alignment/>
    </xf>
    <xf numFmtId="0" fontId="2" fillId="53" borderId="17" xfId="0" applyFont="1" applyFill="1" applyBorder="1" applyAlignment="1">
      <alignment horizontal="left" wrapText="1"/>
    </xf>
    <xf numFmtId="0" fontId="2" fillId="53" borderId="0" xfId="0" applyFont="1" applyFill="1" applyBorder="1" applyAlignment="1">
      <alignment horizontal="left" wrapText="1"/>
    </xf>
    <xf numFmtId="0" fontId="2" fillId="53" borderId="43" xfId="0" applyFont="1" applyFill="1" applyBorder="1" applyAlignment="1">
      <alignment horizontal="left" wrapText="1"/>
    </xf>
    <xf numFmtId="0" fontId="0" fillId="53" borderId="0" xfId="0" applyFill="1" applyBorder="1" applyAlignment="1">
      <alignment vertical="top"/>
    </xf>
    <xf numFmtId="0" fontId="0" fillId="53" borderId="43" xfId="0" applyFill="1" applyBorder="1" applyAlignment="1">
      <alignment vertical="top"/>
    </xf>
    <xf numFmtId="0" fontId="2" fillId="53" borderId="0" xfId="0" applyFont="1" applyFill="1" applyBorder="1" applyAlignment="1">
      <alignment wrapText="1"/>
    </xf>
    <xf numFmtId="0" fontId="2" fillId="53" borderId="43" xfId="0" applyFont="1" applyFill="1" applyBorder="1" applyAlignment="1">
      <alignment wrapText="1"/>
    </xf>
    <xf numFmtId="49" fontId="2" fillId="53" borderId="18" xfId="0" applyNumberFormat="1" applyFont="1" applyFill="1" applyBorder="1" applyAlignment="1">
      <alignment horizontal="center" vertical="top" wrapText="1"/>
    </xf>
    <xf numFmtId="0" fontId="0" fillId="53" borderId="0" xfId="0" applyFill="1" applyBorder="1" applyAlignment="1">
      <alignment vertical="top" wrapText="1"/>
    </xf>
    <xf numFmtId="0" fontId="0" fillId="53" borderId="43" xfId="0" applyFill="1" applyBorder="1" applyAlignment="1">
      <alignment vertical="top" wrapText="1"/>
    </xf>
    <xf numFmtId="0" fontId="0" fillId="53" borderId="17" xfId="0" applyFill="1" applyBorder="1" applyAlignment="1">
      <alignment vertical="top" wrapText="1"/>
    </xf>
    <xf numFmtId="49" fontId="2" fillId="53" borderId="18" xfId="0" applyNumberFormat="1" applyFont="1" applyFill="1" applyBorder="1" applyAlignment="1">
      <alignment horizontal="center" vertical="top"/>
    </xf>
    <xf numFmtId="0" fontId="2" fillId="53" borderId="17" xfId="0" applyFont="1" applyFill="1" applyBorder="1" applyAlignment="1">
      <alignment wrapText="1"/>
    </xf>
    <xf numFmtId="0" fontId="0" fillId="53" borderId="0" xfId="0" applyFill="1" applyBorder="1" applyAlignment="1">
      <alignment wrapText="1"/>
    </xf>
    <xf numFmtId="0" fontId="0" fillId="53" borderId="43" xfId="0" applyFill="1" applyBorder="1" applyAlignment="1">
      <alignment wrapText="1"/>
    </xf>
    <xf numFmtId="0" fontId="0" fillId="53" borderId="17" xfId="0" applyFill="1" applyBorder="1" applyAlignment="1">
      <alignment wrapText="1"/>
    </xf>
    <xf numFmtId="0" fontId="2" fillId="53" borderId="17" xfId="0" applyFont="1" applyFill="1" applyBorder="1" applyAlignment="1">
      <alignment horizontal="left" wrapText="1"/>
    </xf>
    <xf numFmtId="0" fontId="0" fillId="53" borderId="0" xfId="0" applyFill="1" applyBorder="1" applyAlignment="1">
      <alignment horizontal="left"/>
    </xf>
    <xf numFmtId="0" fontId="0" fillId="53" borderId="43" xfId="0" applyFill="1" applyBorder="1" applyAlignment="1">
      <alignment horizontal="left"/>
    </xf>
    <xf numFmtId="49" fontId="2" fillId="53" borderId="17" xfId="0" applyNumberFormat="1" applyFont="1" applyFill="1" applyBorder="1" applyAlignment="1">
      <alignment horizontal="left" vertical="top" wrapText="1"/>
    </xf>
    <xf numFmtId="49" fontId="2" fillId="53" borderId="0" xfId="0" applyNumberFormat="1" applyFont="1" applyFill="1" applyBorder="1" applyAlignment="1">
      <alignment horizontal="left" vertical="top" wrapText="1"/>
    </xf>
    <xf numFmtId="49" fontId="2" fillId="53" borderId="43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49" fontId="2" fillId="53" borderId="0" xfId="0" applyNumberFormat="1" applyFont="1" applyFill="1" applyBorder="1" applyAlignment="1">
      <alignment horizontal="left" vertical="justify"/>
    </xf>
    <xf numFmtId="49" fontId="2" fillId="53" borderId="43" xfId="0" applyNumberFormat="1" applyFont="1" applyFill="1" applyBorder="1" applyAlignment="1">
      <alignment horizontal="left" vertical="justify"/>
    </xf>
    <xf numFmtId="0" fontId="2" fillId="53" borderId="0" xfId="0" applyFont="1" applyFill="1" applyBorder="1" applyAlignment="1">
      <alignment vertical="top" wrapText="1"/>
    </xf>
    <xf numFmtId="0" fontId="2" fillId="53" borderId="0" xfId="0" applyFont="1" applyFill="1" applyBorder="1" applyAlignment="1">
      <alignment vertical="top" wrapText="1"/>
    </xf>
    <xf numFmtId="0" fontId="8" fillId="53" borderId="17" xfId="0" applyFont="1" applyFill="1" applyBorder="1" applyAlignment="1">
      <alignment horizontal="left" vertical="top" wrapText="1"/>
    </xf>
    <xf numFmtId="0" fontId="8" fillId="53" borderId="0" xfId="0" applyFont="1" applyFill="1" applyBorder="1" applyAlignment="1">
      <alignment horizontal="left" vertical="top" wrapText="1"/>
    </xf>
    <xf numFmtId="0" fontId="8" fillId="53" borderId="43" xfId="0" applyFont="1" applyFill="1" applyBorder="1" applyAlignment="1">
      <alignment horizontal="left" vertical="top" wrapText="1"/>
    </xf>
    <xf numFmtId="0" fontId="10" fillId="36" borderId="0" xfId="0" applyFont="1" applyFill="1" applyBorder="1" applyAlignment="1">
      <alignment horizontal="center"/>
    </xf>
    <xf numFmtId="0" fontId="14" fillId="36" borderId="0" xfId="0" applyFont="1" applyFill="1" applyBorder="1" applyAlignment="1">
      <alignment horizontal="center"/>
    </xf>
    <xf numFmtId="0" fontId="14" fillId="36" borderId="43" xfId="0" applyFont="1" applyFill="1" applyBorder="1" applyAlignment="1">
      <alignment horizontal="center"/>
    </xf>
    <xf numFmtId="0" fontId="10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0" fontId="47" fillId="0" borderId="0" xfId="0" applyFont="1" applyAlignment="1">
      <alignment horizontal="center" vertical="center" wrapText="1"/>
    </xf>
    <xf numFmtId="0" fontId="10" fillId="0" borderId="3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35" xfId="0" applyFont="1" applyBorder="1" applyAlignment="1">
      <alignment horizontal="left"/>
    </xf>
    <xf numFmtId="43" fontId="8" fillId="38" borderId="25" xfId="42" applyFont="1" applyFill="1" applyBorder="1" applyAlignment="1">
      <alignment horizontal="center" vertical="top" wrapText="1"/>
    </xf>
    <xf numFmtId="43" fontId="8" fillId="38" borderId="12" xfId="42" applyFont="1" applyFill="1" applyBorder="1" applyAlignment="1">
      <alignment horizontal="center" vertical="top" wrapText="1"/>
    </xf>
    <xf numFmtId="43" fontId="8" fillId="38" borderId="28" xfId="42" applyFont="1" applyFill="1" applyBorder="1" applyAlignment="1">
      <alignment horizontal="center" vertical="top" wrapText="1"/>
    </xf>
    <xf numFmtId="0" fontId="41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/>
    </xf>
    <xf numFmtId="43" fontId="8" fillId="38" borderId="24" xfId="42" applyFont="1" applyFill="1" applyBorder="1" applyAlignment="1">
      <alignment horizontal="center" vertical="top" wrapText="1"/>
    </xf>
    <xf numFmtId="43" fontId="8" fillId="38" borderId="32" xfId="42" applyFont="1" applyFill="1" applyBorder="1" applyAlignment="1">
      <alignment horizontal="center" vertical="top" wrapText="1"/>
    </xf>
    <xf numFmtId="43" fontId="8" fillId="38" borderId="66" xfId="42" applyFont="1" applyFill="1" applyBorder="1" applyAlignment="1">
      <alignment horizontal="center" vertical="top" wrapText="1"/>
    </xf>
    <xf numFmtId="0" fontId="18" fillId="34" borderId="100" xfId="0" applyFont="1" applyFill="1" applyBorder="1" applyAlignment="1">
      <alignment horizontal="center" wrapText="1"/>
    </xf>
    <xf numFmtId="0" fontId="18" fillId="34" borderId="25" xfId="0" applyFont="1" applyFill="1" applyBorder="1" applyAlignment="1">
      <alignment horizontal="center" wrapText="1"/>
    </xf>
    <xf numFmtId="0" fontId="26" fillId="34" borderId="25" xfId="0" applyFont="1" applyFill="1" applyBorder="1" applyAlignment="1">
      <alignment horizontal="center" wrapText="1"/>
    </xf>
    <xf numFmtId="43" fontId="18" fillId="34" borderId="100" xfId="42" applyFont="1" applyFill="1" applyBorder="1" applyAlignment="1">
      <alignment horizontal="center" wrapText="1"/>
    </xf>
    <xf numFmtId="43" fontId="26" fillId="34" borderId="25" xfId="42" applyFont="1" applyFill="1" applyBorder="1" applyAlignment="1">
      <alignment horizontal="center" wrapText="1"/>
    </xf>
    <xf numFmtId="43" fontId="26" fillId="34" borderId="100" xfId="42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43" fontId="18" fillId="34" borderId="101" xfId="42" applyFont="1" applyFill="1" applyBorder="1" applyAlignment="1">
      <alignment horizontal="center" wrapText="1"/>
    </xf>
    <xf numFmtId="43" fontId="18" fillId="34" borderId="89" xfId="42" applyFont="1" applyFill="1" applyBorder="1" applyAlignment="1">
      <alignment horizontal="center" wrapText="1"/>
    </xf>
    <xf numFmtId="43" fontId="18" fillId="34" borderId="91" xfId="42" applyFont="1" applyFill="1" applyBorder="1" applyAlignment="1">
      <alignment horizontal="center" wrapText="1"/>
    </xf>
    <xf numFmtId="164" fontId="18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8" fillId="34" borderId="102" xfId="0" applyFont="1" applyFill="1" applyBorder="1" applyAlignment="1">
      <alignment horizontal="center"/>
    </xf>
    <xf numFmtId="0" fontId="18" fillId="34" borderId="71" xfId="0" applyFont="1" applyFill="1" applyBorder="1" applyAlignment="1">
      <alignment horizontal="center"/>
    </xf>
    <xf numFmtId="0" fontId="18" fillId="34" borderId="100" xfId="0" applyFont="1" applyFill="1" applyBorder="1" applyAlignment="1">
      <alignment horizontal="center"/>
    </xf>
    <xf numFmtId="0" fontId="18" fillId="34" borderId="25" xfId="0" applyFont="1" applyFill="1" applyBorder="1" applyAlignment="1">
      <alignment horizontal="center"/>
    </xf>
    <xf numFmtId="0" fontId="18" fillId="35" borderId="12" xfId="53" applyFont="1" applyFill="1" applyBorder="1" applyAlignment="1">
      <alignment horizontal="center" vertical="center" wrapText="1"/>
      <protection/>
    </xf>
    <xf numFmtId="0" fontId="18" fillId="35" borderId="18" xfId="53" applyFont="1" applyFill="1" applyBorder="1" applyAlignment="1">
      <alignment horizontal="center" wrapText="1"/>
      <protection/>
    </xf>
    <xf numFmtId="0" fontId="18" fillId="35" borderId="84" xfId="53" applyFont="1" applyFill="1" applyBorder="1" applyAlignment="1">
      <alignment horizontal="center" wrapText="1"/>
      <protection/>
    </xf>
    <xf numFmtId="0" fontId="18" fillId="35" borderId="24" xfId="53" applyFont="1" applyFill="1" applyBorder="1" applyAlignment="1">
      <alignment horizontal="center"/>
      <protection/>
    </xf>
    <xf numFmtId="0" fontId="26" fillId="35" borderId="32" xfId="53" applyFont="1" applyFill="1" applyBorder="1" applyAlignment="1">
      <alignment horizontal="center"/>
      <protection/>
    </xf>
    <xf numFmtId="0" fontId="32" fillId="0" borderId="0" xfId="53" applyFont="1" applyFill="1" applyBorder="1" applyAlignment="1">
      <alignment wrapText="1"/>
      <protection/>
    </xf>
    <xf numFmtId="0" fontId="33" fillId="0" borderId="0" xfId="53" applyFont="1" applyFill="1" applyBorder="1" applyAlignment="1">
      <alignment wrapText="1"/>
      <protection/>
    </xf>
    <xf numFmtId="0" fontId="25" fillId="35" borderId="12" xfId="53" applyFont="1" applyFill="1" applyBorder="1" applyAlignment="1">
      <alignment horizontal="center"/>
      <protection/>
    </xf>
    <xf numFmtId="0" fontId="25" fillId="35" borderId="18" xfId="53" applyFont="1" applyFill="1" applyBorder="1" applyAlignment="1">
      <alignment horizontal="center"/>
      <protection/>
    </xf>
    <xf numFmtId="0" fontId="25" fillId="35" borderId="28" xfId="53" applyFont="1" applyFill="1" applyBorder="1" applyAlignment="1">
      <alignment horizontal="center"/>
      <protection/>
    </xf>
    <xf numFmtId="0" fontId="18" fillId="35" borderId="12" xfId="53" applyFont="1" applyFill="1" applyBorder="1" applyAlignment="1">
      <alignment horizontal="center"/>
      <protection/>
    </xf>
    <xf numFmtId="0" fontId="18" fillId="35" borderId="18" xfId="53" applyFont="1" applyFill="1" applyBorder="1" applyAlignment="1">
      <alignment horizontal="center"/>
      <protection/>
    </xf>
    <xf numFmtId="0" fontId="18" fillId="35" borderId="28" xfId="53" applyFont="1" applyFill="1" applyBorder="1" applyAlignment="1">
      <alignment horizontal="center"/>
      <protection/>
    </xf>
    <xf numFmtId="0" fontId="18" fillId="35" borderId="12" xfId="53" applyFont="1" applyFill="1" applyBorder="1" applyAlignment="1">
      <alignment horizontal="center" wrapText="1"/>
      <protection/>
    </xf>
    <xf numFmtId="0" fontId="18" fillId="35" borderId="28" xfId="53" applyFont="1" applyFill="1" applyBorder="1" applyAlignment="1">
      <alignment horizontal="center" wrapText="1"/>
      <protection/>
    </xf>
    <xf numFmtId="0" fontId="9" fillId="0" borderId="17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74" xfId="0" applyFont="1" applyBorder="1" applyAlignment="1">
      <alignment horizontal="left" vertical="top" wrapText="1"/>
    </xf>
    <xf numFmtId="0" fontId="9" fillId="43" borderId="34" xfId="0" applyFont="1" applyFill="1" applyBorder="1" applyAlignment="1">
      <alignment horizontal="center" vertical="center"/>
    </xf>
    <xf numFmtId="0" fontId="9" fillId="43" borderId="35" xfId="0" applyFont="1" applyFill="1" applyBorder="1" applyAlignment="1">
      <alignment horizontal="center" vertical="center"/>
    </xf>
    <xf numFmtId="0" fontId="9" fillId="43" borderId="103" xfId="0" applyFont="1" applyFill="1" applyBorder="1" applyAlignment="1">
      <alignment horizontal="center" vertical="center"/>
    </xf>
    <xf numFmtId="0" fontId="9" fillId="43" borderId="30" xfId="0" applyFont="1" applyFill="1" applyBorder="1" applyAlignment="1">
      <alignment horizontal="center" vertical="center"/>
    </xf>
    <xf numFmtId="0" fontId="9" fillId="43" borderId="20" xfId="0" applyFont="1" applyFill="1" applyBorder="1" applyAlignment="1">
      <alignment horizontal="center" vertical="center"/>
    </xf>
    <xf numFmtId="0" fontId="9" fillId="43" borderId="78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9" fillId="0" borderId="78" xfId="0" applyFont="1" applyBorder="1" applyAlignment="1">
      <alignment horizontal="left" vertical="top" wrapText="1"/>
    </xf>
    <xf numFmtId="0" fontId="9" fillId="0" borderId="41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left" vertical="top"/>
    </xf>
    <xf numFmtId="0" fontId="9" fillId="0" borderId="80" xfId="0" applyFont="1" applyBorder="1" applyAlignment="1">
      <alignment horizontal="left" vertical="top"/>
    </xf>
    <xf numFmtId="0" fontId="9" fillId="0" borderId="30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left" vertical="top" wrapText="1"/>
    </xf>
    <xf numFmtId="0" fontId="9" fillId="0" borderId="78" xfId="0" applyFont="1" applyFill="1" applyBorder="1" applyAlignment="1">
      <alignment horizontal="left" vertical="top" wrapText="1"/>
    </xf>
    <xf numFmtId="0" fontId="31" fillId="0" borderId="0" xfId="0" applyFont="1" applyAlignment="1">
      <alignment horizontal="left"/>
    </xf>
    <xf numFmtId="0" fontId="9" fillId="0" borderId="22" xfId="0" applyFont="1" applyBorder="1" applyAlignment="1">
      <alignment horizontal="left" vertical="top" wrapText="1"/>
    </xf>
    <xf numFmtId="0" fontId="9" fillId="0" borderId="80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9" fillId="0" borderId="32" xfId="0" applyFont="1" applyBorder="1" applyAlignment="1">
      <alignment horizontal="left" vertical="top" wrapText="1"/>
    </xf>
    <xf numFmtId="0" fontId="9" fillId="0" borderId="75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74" xfId="0" applyFont="1" applyBorder="1" applyAlignment="1">
      <alignment horizontal="left" vertical="top"/>
    </xf>
    <xf numFmtId="0" fontId="9" fillId="43" borderId="25" xfId="0" applyFont="1" applyFill="1" applyBorder="1" applyAlignment="1">
      <alignment horizontal="center"/>
    </xf>
    <xf numFmtId="0" fontId="9" fillId="43" borderId="72" xfId="0" applyFont="1" applyFill="1" applyBorder="1" applyAlignment="1">
      <alignment horizontal="center"/>
    </xf>
    <xf numFmtId="0" fontId="40" fillId="0" borderId="41" xfId="0" applyFont="1" applyBorder="1" applyAlignment="1">
      <alignment horizontal="left" vertical="top" wrapText="1"/>
    </xf>
    <xf numFmtId="0" fontId="40" fillId="0" borderId="22" xfId="0" applyFont="1" applyBorder="1" applyAlignment="1">
      <alignment horizontal="left" vertical="top" wrapText="1"/>
    </xf>
    <xf numFmtId="0" fontId="40" fillId="0" borderId="80" xfId="0" applyFont="1" applyBorder="1" applyAlignment="1">
      <alignment horizontal="left" vertical="top" wrapText="1"/>
    </xf>
    <xf numFmtId="0" fontId="8" fillId="0" borderId="0" xfId="0" applyFont="1" applyAlignment="1">
      <alignment horizontal="center" wrapText="1"/>
    </xf>
    <xf numFmtId="0" fontId="9" fillId="43" borderId="33" xfId="0" applyFont="1" applyFill="1" applyBorder="1" applyAlignment="1">
      <alignment horizontal="center" vertical="center" wrapText="1"/>
    </xf>
    <xf numFmtId="0" fontId="9" fillId="43" borderId="28" xfId="0" applyFont="1" applyFill="1" applyBorder="1" applyAlignment="1">
      <alignment horizontal="center" vertical="center" wrapText="1"/>
    </xf>
    <xf numFmtId="0" fontId="9" fillId="43" borderId="98" xfId="0" applyFont="1" applyFill="1" applyBorder="1" applyAlignment="1">
      <alignment horizontal="center"/>
    </xf>
    <xf numFmtId="0" fontId="9" fillId="43" borderId="99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4" xfId="0" applyFont="1" applyBorder="1" applyAlignment="1">
      <alignment horizontal="center"/>
    </xf>
    <xf numFmtId="0" fontId="47" fillId="0" borderId="32" xfId="0" applyFont="1" applyBorder="1" applyAlignment="1">
      <alignment horizontal="center"/>
    </xf>
    <xf numFmtId="0" fontId="47" fillId="0" borderId="66" xfId="0" applyFont="1" applyBorder="1" applyAlignment="1">
      <alignment horizontal="center"/>
    </xf>
    <xf numFmtId="0" fontId="0" fillId="0" borderId="104" xfId="0" applyBorder="1" applyAlignment="1">
      <alignment/>
    </xf>
    <xf numFmtId="0" fontId="0" fillId="0" borderId="105" xfId="0" applyBorder="1" applyAlignment="1">
      <alignment/>
    </xf>
    <xf numFmtId="1" fontId="10" fillId="0" borderId="104" xfId="42" applyNumberFormat="1" applyFont="1" applyFill="1" applyBorder="1" applyAlignment="1" applyProtection="1">
      <alignment horizontal="center"/>
      <protection/>
    </xf>
    <xf numFmtId="1" fontId="10" fillId="0" borderId="106" xfId="42" applyNumberFormat="1" applyFont="1" applyFill="1" applyBorder="1" applyAlignment="1" applyProtection="1">
      <alignment horizontal="center"/>
      <protection/>
    </xf>
    <xf numFmtId="0" fontId="10" fillId="0" borderId="52" xfId="0" applyFont="1" applyBorder="1" applyAlignment="1">
      <alignment/>
    </xf>
    <xf numFmtId="0" fontId="10" fillId="0" borderId="67" xfId="0" applyFont="1" applyBorder="1" applyAlignment="1">
      <alignment/>
    </xf>
    <xf numFmtId="0" fontId="0" fillId="0" borderId="67" xfId="0" applyBorder="1" applyAlignment="1">
      <alignment/>
    </xf>
    <xf numFmtId="0" fontId="0" fillId="0" borderId="107" xfId="0" applyBorder="1" applyAlignment="1">
      <alignment/>
    </xf>
    <xf numFmtId="0" fontId="8" fillId="52" borderId="12" xfId="0" applyFont="1" applyFill="1" applyBorder="1" applyAlignment="1">
      <alignment horizontal="center"/>
    </xf>
    <xf numFmtId="0" fontId="60" fillId="52" borderId="12" xfId="0" applyFont="1" applyFill="1" applyBorder="1" applyAlignment="1">
      <alignment horizontal="center"/>
    </xf>
    <xf numFmtId="0" fontId="14" fillId="33" borderId="0" xfId="0" applyFont="1" applyFill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" fontId="10" fillId="0" borderId="108" xfId="0" applyNumberFormat="1" applyFont="1" applyBorder="1" applyAlignment="1">
      <alignment horizontal="center" vertical="center" wrapText="1"/>
    </xf>
    <xf numFmtId="0" fontId="10" fillId="0" borderId="63" xfId="0" applyFont="1" applyFill="1" applyBorder="1" applyAlignment="1">
      <alignment/>
    </xf>
    <xf numFmtId="0" fontId="10" fillId="0" borderId="109" xfId="0" applyFont="1" applyBorder="1" applyAlignment="1">
      <alignment horizontal="right" wrapText="1"/>
    </xf>
    <xf numFmtId="176" fontId="10" fillId="0" borderId="70" xfId="42" applyNumberFormat="1" applyFont="1" applyFill="1" applyBorder="1" applyAlignment="1" applyProtection="1">
      <alignment horizontal="center" vertical="center"/>
      <protection/>
    </xf>
    <xf numFmtId="176" fontId="10" fillId="0" borderId="109" xfId="42" applyNumberFormat="1" applyFont="1" applyFill="1" applyBorder="1" applyAlignment="1" applyProtection="1">
      <alignment horizontal="center" vertical="center"/>
      <protection/>
    </xf>
    <xf numFmtId="176" fontId="10" fillId="0" borderId="53" xfId="42" applyNumberFormat="1" applyFont="1" applyFill="1" applyBorder="1" applyAlignment="1" applyProtection="1">
      <alignment horizontal="center"/>
      <protection/>
    </xf>
    <xf numFmtId="176" fontId="10" fillId="0" borderId="109" xfId="42" applyNumberFormat="1" applyFont="1" applyFill="1" applyBorder="1" applyAlignment="1" applyProtection="1">
      <alignment horizontal="center"/>
      <protection/>
    </xf>
    <xf numFmtId="3" fontId="10" fillId="0" borderId="110" xfId="42" applyNumberFormat="1" applyFont="1" applyFill="1" applyBorder="1" applyAlignment="1" applyProtection="1">
      <alignment horizontal="right" vertical="center"/>
      <protection/>
    </xf>
    <xf numFmtId="4" fontId="10" fillId="0" borderId="110" xfId="42" applyNumberFormat="1" applyFont="1" applyFill="1" applyBorder="1" applyAlignment="1" applyProtection="1">
      <alignment horizontal="right" vertical="center"/>
      <protection/>
    </xf>
    <xf numFmtId="0" fontId="10" fillId="0" borderId="111" xfId="0" applyFont="1" applyBorder="1" applyAlignment="1">
      <alignment horizontal="center" vertical="center"/>
    </xf>
    <xf numFmtId="0" fontId="17" fillId="0" borderId="11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0" fillId="0" borderId="48" xfId="0" applyBorder="1" applyAlignment="1">
      <alignment horizontal="center" vertical="center" wrapText="1"/>
    </xf>
    <xf numFmtId="0" fontId="0" fillId="0" borderId="112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164" fontId="18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43" fontId="18" fillId="34" borderId="25" xfId="42" applyFont="1" applyFill="1" applyBorder="1" applyAlignment="1">
      <alignment horizontal="center" wrapText="1"/>
    </xf>
    <xf numFmtId="0" fontId="48" fillId="34" borderId="12" xfId="0" applyFont="1" applyFill="1" applyBorder="1" applyAlignment="1">
      <alignment horizontal="center"/>
    </xf>
    <xf numFmtId="0" fontId="18" fillId="34" borderId="28" xfId="0" applyFont="1" applyFill="1" applyBorder="1" applyAlignment="1">
      <alignment horizontal="center"/>
    </xf>
    <xf numFmtId="0" fontId="53" fillId="0" borderId="24" xfId="0" applyFont="1" applyBorder="1" applyAlignment="1">
      <alignment horizontal="left" vertical="center" wrapText="1"/>
    </xf>
    <xf numFmtId="0" fontId="53" fillId="0" borderId="66" xfId="0" applyFont="1" applyBorder="1" applyAlignment="1" quotePrefix="1">
      <alignment horizontal="left" vertical="center" wrapText="1"/>
    </xf>
    <xf numFmtId="0" fontId="57" fillId="0" borderId="25" xfId="0" applyFont="1" applyBorder="1" applyAlignment="1">
      <alignment horizontal="center" vertical="top" wrapText="1"/>
    </xf>
    <xf numFmtId="0" fontId="57" fillId="0" borderId="25" xfId="0" applyFont="1" applyBorder="1" applyAlignment="1">
      <alignment vertical="top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ont="1" applyFill="1" applyBorder="1" applyAlignment="1">
      <alignment horizontal="left" vertical="center" wrapText="1"/>
    </xf>
    <xf numFmtId="0" fontId="57" fillId="0" borderId="25" xfId="0" applyFont="1" applyBorder="1" applyAlignment="1" quotePrefix="1">
      <alignment vertical="center" wrapText="1"/>
    </xf>
    <xf numFmtId="0" fontId="0" fillId="0" borderId="24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66" xfId="0" applyBorder="1" applyAlignment="1">
      <alignment wrapText="1"/>
    </xf>
    <xf numFmtId="0" fontId="56" fillId="0" borderId="25" xfId="0" applyFont="1" applyBorder="1" applyAlignment="1">
      <alignment horizontal="center" vertical="center" wrapText="1"/>
    </xf>
    <xf numFmtId="0" fontId="57" fillId="0" borderId="25" xfId="0" applyFont="1" applyBorder="1" applyAlignment="1">
      <alignment vertical="center" wrapText="1"/>
    </xf>
    <xf numFmtId="0" fontId="0" fillId="0" borderId="12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8" xfId="0" applyBorder="1" applyAlignment="1">
      <alignment wrapText="1"/>
    </xf>
    <xf numFmtId="0" fontId="52" fillId="0" borderId="0" xfId="0" applyFont="1" applyAlignment="1" applyProtection="1">
      <alignment horizontal="center" vertical="center"/>
      <protection locked="0"/>
    </xf>
    <xf numFmtId="0" fontId="0" fillId="47" borderId="12" xfId="0" applyFill="1" applyBorder="1" applyAlignment="1">
      <alignment horizontal="center" vertical="center" wrapText="1"/>
    </xf>
    <xf numFmtId="0" fontId="0" fillId="47" borderId="28" xfId="0" applyFill="1" applyBorder="1" applyAlignment="1">
      <alignment horizontal="center" vertical="center" wrapText="1"/>
    </xf>
    <xf numFmtId="0" fontId="0" fillId="47" borderId="41" xfId="0" applyFill="1" applyBorder="1" applyAlignment="1">
      <alignment horizontal="center" vertical="center" wrapText="1"/>
    </xf>
    <xf numFmtId="0" fontId="0" fillId="47" borderId="22" xfId="0" applyFill="1" applyBorder="1" applyAlignment="1">
      <alignment horizontal="center" vertical="center" wrapText="1"/>
    </xf>
    <xf numFmtId="0" fontId="0" fillId="47" borderId="42" xfId="0" applyFill="1" applyBorder="1" applyAlignment="1">
      <alignment horizontal="center" vertical="center" wrapText="1"/>
    </xf>
    <xf numFmtId="0" fontId="0" fillId="47" borderId="30" xfId="0" applyFill="1" applyBorder="1" applyAlignment="1">
      <alignment horizontal="center" vertical="center" wrapText="1"/>
    </xf>
    <xf numFmtId="0" fontId="0" fillId="47" borderId="20" xfId="0" applyFill="1" applyBorder="1" applyAlignment="1">
      <alignment horizontal="center" vertical="center" wrapText="1"/>
    </xf>
    <xf numFmtId="0" fontId="0" fillId="47" borderId="21" xfId="0" applyFill="1" applyBorder="1" applyAlignment="1">
      <alignment horizontal="center" vertical="center" wrapText="1"/>
    </xf>
    <xf numFmtId="0" fontId="54" fillId="47" borderId="12" xfId="0" applyFont="1" applyFill="1" applyBorder="1" applyAlignment="1">
      <alignment horizontal="center" vertical="center" wrapText="1"/>
    </xf>
    <xf numFmtId="0" fontId="54" fillId="47" borderId="28" xfId="0" applyFont="1" applyFill="1" applyBorder="1" applyAlignment="1">
      <alignment horizontal="center" vertical="center" wrapText="1"/>
    </xf>
    <xf numFmtId="0" fontId="55" fillId="47" borderId="24" xfId="0" applyFont="1" applyFill="1" applyBorder="1" applyAlignment="1">
      <alignment horizontal="center" vertical="center" wrapText="1"/>
    </xf>
    <xf numFmtId="0" fontId="55" fillId="47" borderId="66" xfId="0" applyFont="1" applyFill="1" applyBorder="1" applyAlignment="1">
      <alignment horizontal="center" vertical="center" wrapText="1"/>
    </xf>
    <xf numFmtId="0" fontId="55" fillId="47" borderId="12" xfId="0" applyFont="1" applyFill="1" applyBorder="1" applyAlignment="1">
      <alignment horizontal="center" vertical="center" wrapText="1"/>
    </xf>
    <xf numFmtId="0" fontId="55" fillId="47" borderId="28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61" xfId="0" applyFont="1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1" fontId="9" fillId="0" borderId="115" xfId="0" applyNumberFormat="1" applyFont="1" applyBorder="1" applyAlignment="1">
      <alignment horizontal="center"/>
    </xf>
    <xf numFmtId="0" fontId="10" fillId="0" borderId="116" xfId="0" applyFont="1" applyBorder="1" applyAlignment="1">
      <alignment horizontal="center" vertical="center"/>
    </xf>
    <xf numFmtId="0" fontId="10" fillId="0" borderId="117" xfId="0" applyFont="1" applyBorder="1" applyAlignment="1">
      <alignment horizontal="center" vertical="center"/>
    </xf>
    <xf numFmtId="0" fontId="17" fillId="0" borderId="117" xfId="0" applyFont="1" applyBorder="1" applyAlignment="1">
      <alignment horizontal="center" vertical="center" wrapText="1"/>
    </xf>
    <xf numFmtId="0" fontId="10" fillId="0" borderId="118" xfId="0" applyFont="1" applyBorder="1" applyAlignment="1">
      <alignment horizontal="center" vertical="center" wrapText="1"/>
    </xf>
    <xf numFmtId="0" fontId="0" fillId="0" borderId="119" xfId="0" applyBorder="1" applyAlignment="1">
      <alignment horizontal="center" vertical="center" wrapText="1"/>
    </xf>
    <xf numFmtId="1" fontId="10" fillId="0" borderId="120" xfId="0" applyNumberFormat="1" applyFont="1" applyBorder="1" applyAlignment="1">
      <alignment horizontal="center" vertical="center" wrapText="1"/>
    </xf>
    <xf numFmtId="1" fontId="10" fillId="0" borderId="121" xfId="0" applyNumberFormat="1" applyFont="1" applyBorder="1" applyAlignment="1">
      <alignment horizontal="center" vertical="center" wrapText="1"/>
    </xf>
    <xf numFmtId="0" fontId="10" fillId="0" borderId="122" xfId="0" applyFont="1" applyBorder="1" applyAlignment="1">
      <alignment horizontal="center" vertical="center"/>
    </xf>
    <xf numFmtId="1" fontId="10" fillId="0" borderId="123" xfId="0" applyNumberFormat="1" applyFont="1" applyBorder="1" applyAlignment="1">
      <alignment horizontal="center" vertical="center" wrapText="1"/>
    </xf>
    <xf numFmtId="0" fontId="10" fillId="0" borderId="124" xfId="0" applyFont="1" applyBorder="1" applyAlignment="1">
      <alignment horizontal="center" vertical="center"/>
    </xf>
    <xf numFmtId="0" fontId="10" fillId="0" borderId="125" xfId="0" applyFont="1" applyBorder="1" applyAlignment="1">
      <alignment horizontal="center" vertical="center"/>
    </xf>
    <xf numFmtId="0" fontId="17" fillId="0" borderId="125" xfId="0" applyFont="1" applyBorder="1" applyAlignment="1">
      <alignment horizontal="center" vertical="center" wrapText="1"/>
    </xf>
    <xf numFmtId="0" fontId="17" fillId="0" borderId="126" xfId="0" applyFont="1" applyBorder="1" applyAlignment="1">
      <alignment horizontal="center" vertical="center" wrapText="1"/>
    </xf>
    <xf numFmtId="0" fontId="10" fillId="0" borderId="126" xfId="0" applyFont="1" applyBorder="1" applyAlignment="1">
      <alignment horizontal="center" vertical="center" wrapText="1"/>
    </xf>
    <xf numFmtId="1" fontId="10" fillId="0" borderId="126" xfId="0" applyNumberFormat="1" applyFont="1" applyBorder="1" applyAlignment="1">
      <alignment horizontal="center" vertical="center" wrapText="1"/>
    </xf>
    <xf numFmtId="1" fontId="10" fillId="0" borderId="127" xfId="0" applyNumberFormat="1" applyFont="1" applyBorder="1" applyAlignment="1">
      <alignment horizontal="center" vertical="center" wrapText="1"/>
    </xf>
    <xf numFmtId="49" fontId="1" fillId="0" borderId="25" xfId="53" applyNumberFormat="1" applyFont="1" applyFill="1" applyBorder="1" applyAlignment="1">
      <alignment horizontal="center" vertical="top"/>
      <protection/>
    </xf>
    <xf numFmtId="4" fontId="1" fillId="0" borderId="30" xfId="53" applyNumberFormat="1" applyFont="1" applyFill="1" applyBorder="1" applyAlignment="1">
      <alignment horizontal="right" vertical="top"/>
      <protection/>
    </xf>
    <xf numFmtId="4" fontId="1" fillId="0" borderId="25" xfId="53" applyNumberFormat="1" applyFont="1" applyFill="1" applyBorder="1" applyAlignment="1">
      <alignment horizontal="right" vertical="top"/>
      <protection/>
    </xf>
    <xf numFmtId="4" fontId="1" fillId="0" borderId="25" xfId="42" applyNumberFormat="1" applyFont="1" applyFill="1" applyBorder="1" applyAlignment="1">
      <alignment horizontal="right" vertical="top"/>
    </xf>
    <xf numFmtId="0" fontId="1" fillId="0" borderId="25" xfId="0" applyFont="1" applyFill="1" applyBorder="1" applyAlignment="1">
      <alignment vertical="top" wrapText="1"/>
    </xf>
    <xf numFmtId="0" fontId="24" fillId="0" borderId="25" xfId="53" applyFont="1" applyFill="1" applyBorder="1" applyAlignment="1">
      <alignment horizontal="center" vertical="top"/>
      <protection/>
    </xf>
    <xf numFmtId="0" fontId="96" fillId="2" borderId="25" xfId="0" applyFont="1" applyFill="1" applyBorder="1" applyAlignment="1">
      <alignment/>
    </xf>
    <xf numFmtId="0" fontId="96" fillId="2" borderId="24" xfId="0" applyFont="1" applyFill="1" applyBorder="1" applyAlignment="1">
      <alignment/>
    </xf>
    <xf numFmtId="0" fontId="96" fillId="2" borderId="66" xfId="0" applyFont="1" applyFill="1" applyBorder="1" applyAlignment="1">
      <alignment horizontal="center" wrapText="1"/>
    </xf>
    <xf numFmtId="0" fontId="96" fillId="2" borderId="25" xfId="0" applyFont="1" applyFill="1" applyBorder="1" applyAlignment="1">
      <alignment horizont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_Arkusz1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260</xdr:row>
      <xdr:rowOff>38100</xdr:rowOff>
    </xdr:from>
    <xdr:to>
      <xdr:col>7</xdr:col>
      <xdr:colOff>857250</xdr:colOff>
      <xdr:row>261</xdr:row>
      <xdr:rowOff>133350</xdr:rowOff>
    </xdr:to>
    <xdr:sp>
      <xdr:nvSpPr>
        <xdr:cNvPr id="1" name="Line 7"/>
        <xdr:cNvSpPr>
          <a:spLocks/>
        </xdr:cNvSpPr>
      </xdr:nvSpPr>
      <xdr:spPr>
        <a:xfrm>
          <a:off x="9172575" y="45158025"/>
          <a:ext cx="857250" cy="2571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260</xdr:row>
      <xdr:rowOff>19050</xdr:rowOff>
    </xdr:from>
    <xdr:to>
      <xdr:col>7</xdr:col>
      <xdr:colOff>962025</xdr:colOff>
      <xdr:row>261</xdr:row>
      <xdr:rowOff>123825</xdr:rowOff>
    </xdr:to>
    <xdr:sp>
      <xdr:nvSpPr>
        <xdr:cNvPr id="2" name="Line 8"/>
        <xdr:cNvSpPr>
          <a:spLocks/>
        </xdr:cNvSpPr>
      </xdr:nvSpPr>
      <xdr:spPr>
        <a:xfrm flipV="1">
          <a:off x="9191625" y="45138975"/>
          <a:ext cx="942975" cy="2667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260</xdr:row>
      <xdr:rowOff>38100</xdr:rowOff>
    </xdr:from>
    <xdr:to>
      <xdr:col>6</xdr:col>
      <xdr:colOff>1028700</xdr:colOff>
      <xdr:row>261</xdr:row>
      <xdr:rowOff>142875</xdr:rowOff>
    </xdr:to>
    <xdr:sp>
      <xdr:nvSpPr>
        <xdr:cNvPr id="3" name="Line 10"/>
        <xdr:cNvSpPr>
          <a:spLocks/>
        </xdr:cNvSpPr>
      </xdr:nvSpPr>
      <xdr:spPr>
        <a:xfrm flipV="1">
          <a:off x="8201025" y="45158025"/>
          <a:ext cx="942975" cy="2667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260</xdr:row>
      <xdr:rowOff>9525</xdr:rowOff>
    </xdr:from>
    <xdr:to>
      <xdr:col>7</xdr:col>
      <xdr:colOff>0</xdr:colOff>
      <xdr:row>262</xdr:row>
      <xdr:rowOff>9525</xdr:rowOff>
    </xdr:to>
    <xdr:sp>
      <xdr:nvSpPr>
        <xdr:cNvPr id="4" name="Line 11"/>
        <xdr:cNvSpPr>
          <a:spLocks/>
        </xdr:cNvSpPr>
      </xdr:nvSpPr>
      <xdr:spPr>
        <a:xfrm>
          <a:off x="8124825" y="45129450"/>
          <a:ext cx="1047750" cy="3333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923925</xdr:colOff>
      <xdr:row>287</xdr:row>
      <xdr:rowOff>9525</xdr:rowOff>
    </xdr:from>
    <xdr:to>
      <xdr:col>4</xdr:col>
      <xdr:colOff>76200</xdr:colOff>
      <xdr:row>288</xdr:row>
      <xdr:rowOff>161925</xdr:rowOff>
    </xdr:to>
    <xdr:sp>
      <xdr:nvSpPr>
        <xdr:cNvPr id="5" name="Line 3"/>
        <xdr:cNvSpPr>
          <a:spLocks/>
        </xdr:cNvSpPr>
      </xdr:nvSpPr>
      <xdr:spPr>
        <a:xfrm>
          <a:off x="2343150" y="49863375"/>
          <a:ext cx="3943350" cy="3238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287</xdr:row>
      <xdr:rowOff>9525</xdr:rowOff>
    </xdr:from>
    <xdr:to>
      <xdr:col>3</xdr:col>
      <xdr:colOff>3810000</xdr:colOff>
      <xdr:row>288</xdr:row>
      <xdr:rowOff>152400</xdr:rowOff>
    </xdr:to>
    <xdr:sp>
      <xdr:nvSpPr>
        <xdr:cNvPr id="6" name="Line 4"/>
        <xdr:cNvSpPr>
          <a:spLocks/>
        </xdr:cNvSpPr>
      </xdr:nvSpPr>
      <xdr:spPr>
        <a:xfrm flipV="1">
          <a:off x="2428875" y="49863375"/>
          <a:ext cx="3771900" cy="314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287</xdr:row>
      <xdr:rowOff>9525</xdr:rowOff>
    </xdr:from>
    <xdr:to>
      <xdr:col>0</xdr:col>
      <xdr:colOff>247650</xdr:colOff>
      <xdr:row>288</xdr:row>
      <xdr:rowOff>142875</xdr:rowOff>
    </xdr:to>
    <xdr:sp>
      <xdr:nvSpPr>
        <xdr:cNvPr id="7" name="Line 5"/>
        <xdr:cNvSpPr>
          <a:spLocks/>
        </xdr:cNvSpPr>
      </xdr:nvSpPr>
      <xdr:spPr>
        <a:xfrm flipH="1" flipV="1">
          <a:off x="9525" y="49863375"/>
          <a:ext cx="238125" cy="3048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287</xdr:row>
      <xdr:rowOff>0</xdr:rowOff>
    </xdr:from>
    <xdr:to>
      <xdr:col>1</xdr:col>
      <xdr:colOff>0</xdr:colOff>
      <xdr:row>288</xdr:row>
      <xdr:rowOff>114300</xdr:rowOff>
    </xdr:to>
    <xdr:sp>
      <xdr:nvSpPr>
        <xdr:cNvPr id="8" name="Line 6"/>
        <xdr:cNvSpPr>
          <a:spLocks/>
        </xdr:cNvSpPr>
      </xdr:nvSpPr>
      <xdr:spPr>
        <a:xfrm flipH="1">
          <a:off x="9525" y="49853850"/>
          <a:ext cx="247650" cy="285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287</xdr:row>
      <xdr:rowOff>38100</xdr:rowOff>
    </xdr:from>
    <xdr:to>
      <xdr:col>8</xdr:col>
      <xdr:colOff>57150</xdr:colOff>
      <xdr:row>288</xdr:row>
      <xdr:rowOff>152400</xdr:rowOff>
    </xdr:to>
    <xdr:sp>
      <xdr:nvSpPr>
        <xdr:cNvPr id="9" name="Line 7"/>
        <xdr:cNvSpPr>
          <a:spLocks/>
        </xdr:cNvSpPr>
      </xdr:nvSpPr>
      <xdr:spPr>
        <a:xfrm>
          <a:off x="9172575" y="49891950"/>
          <a:ext cx="1047750" cy="285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287</xdr:row>
      <xdr:rowOff>19050</xdr:rowOff>
    </xdr:from>
    <xdr:to>
      <xdr:col>7</xdr:col>
      <xdr:colOff>962025</xdr:colOff>
      <xdr:row>288</xdr:row>
      <xdr:rowOff>123825</xdr:rowOff>
    </xdr:to>
    <xdr:sp>
      <xdr:nvSpPr>
        <xdr:cNvPr id="10" name="Line 8"/>
        <xdr:cNvSpPr>
          <a:spLocks/>
        </xdr:cNvSpPr>
      </xdr:nvSpPr>
      <xdr:spPr>
        <a:xfrm flipV="1">
          <a:off x="9191625" y="49872900"/>
          <a:ext cx="942975" cy="2762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287</xdr:row>
      <xdr:rowOff>38100</xdr:rowOff>
    </xdr:from>
    <xdr:to>
      <xdr:col>6</xdr:col>
      <xdr:colOff>1028700</xdr:colOff>
      <xdr:row>288</xdr:row>
      <xdr:rowOff>142875</xdr:rowOff>
    </xdr:to>
    <xdr:sp>
      <xdr:nvSpPr>
        <xdr:cNvPr id="11" name="Line 10"/>
        <xdr:cNvSpPr>
          <a:spLocks/>
        </xdr:cNvSpPr>
      </xdr:nvSpPr>
      <xdr:spPr>
        <a:xfrm flipV="1">
          <a:off x="8201025" y="49891950"/>
          <a:ext cx="942975" cy="2762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287</xdr:row>
      <xdr:rowOff>9525</xdr:rowOff>
    </xdr:from>
    <xdr:to>
      <xdr:col>7</xdr:col>
      <xdr:colOff>0</xdr:colOff>
      <xdr:row>289</xdr:row>
      <xdr:rowOff>9525</xdr:rowOff>
    </xdr:to>
    <xdr:sp>
      <xdr:nvSpPr>
        <xdr:cNvPr id="12" name="Line 11"/>
        <xdr:cNvSpPr>
          <a:spLocks/>
        </xdr:cNvSpPr>
      </xdr:nvSpPr>
      <xdr:spPr>
        <a:xfrm>
          <a:off x="8124825" y="49863375"/>
          <a:ext cx="1047750" cy="3429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workbookViewId="0" topLeftCell="A1">
      <selection activeCell="E29" sqref="E29"/>
    </sheetView>
  </sheetViews>
  <sheetFormatPr defaultColWidth="9.140625" defaultRowHeight="12.75"/>
  <cols>
    <col min="2" max="2" width="50.140625" style="0" customWidth="1"/>
    <col min="3" max="3" width="17.28125" style="0" customWidth="1"/>
    <col min="4" max="5" width="20.140625" style="0" bestFit="1" customWidth="1"/>
    <col min="6" max="6" width="12.7109375" style="0" bestFit="1" customWidth="1"/>
    <col min="7" max="7" width="13.7109375" style="0" customWidth="1"/>
    <col min="8" max="8" width="13.8515625" style="0" bestFit="1" customWidth="1"/>
  </cols>
  <sheetData>
    <row r="1" ht="15">
      <c r="F1" s="1" t="s">
        <v>0</v>
      </c>
    </row>
    <row r="2" spans="1:7" ht="15">
      <c r="A2" s="88"/>
      <c r="B2" s="88"/>
      <c r="C2" s="88"/>
      <c r="D2" s="88"/>
      <c r="E2" s="133"/>
      <c r="F2" s="1" t="s">
        <v>693</v>
      </c>
      <c r="G2" s="193"/>
    </row>
    <row r="3" spans="1:7" ht="15">
      <c r="A3" s="1120" t="s">
        <v>695</v>
      </c>
      <c r="B3" s="1121"/>
      <c r="C3" s="1121"/>
      <c r="D3" s="1121"/>
      <c r="E3" s="131"/>
      <c r="F3" s="146" t="s">
        <v>694</v>
      </c>
      <c r="G3" s="193"/>
    </row>
    <row r="4" spans="1:7" s="20" customFormat="1" ht="15">
      <c r="A4" s="1122"/>
      <c r="B4" s="1122"/>
      <c r="C4" s="1122"/>
      <c r="D4" s="1122"/>
      <c r="E4" s="132"/>
      <c r="F4" s="146"/>
      <c r="G4" s="132"/>
    </row>
    <row r="5" spans="1:7" s="21" customFormat="1" ht="47.25">
      <c r="A5" s="25" t="s">
        <v>1</v>
      </c>
      <c r="B5" s="26" t="s">
        <v>2</v>
      </c>
      <c r="C5" s="27" t="s">
        <v>356</v>
      </c>
      <c r="D5" s="27" t="s">
        <v>671</v>
      </c>
      <c r="E5" s="27" t="s">
        <v>696</v>
      </c>
      <c r="F5" s="27" t="s">
        <v>74</v>
      </c>
      <c r="G5" s="27" t="s">
        <v>75</v>
      </c>
    </row>
    <row r="6" spans="1:7" s="31" customFormat="1" ht="16.5" thickBot="1">
      <c r="A6" s="28" t="s">
        <v>5</v>
      </c>
      <c r="B6" s="29" t="s">
        <v>6</v>
      </c>
      <c r="C6" s="30" t="s">
        <v>7</v>
      </c>
      <c r="D6" s="30" t="s">
        <v>8</v>
      </c>
      <c r="E6" s="134" t="s">
        <v>9</v>
      </c>
      <c r="F6" s="30" t="s">
        <v>10</v>
      </c>
      <c r="G6" s="30" t="s">
        <v>103</v>
      </c>
    </row>
    <row r="7" spans="1:7" ht="16.5" thickTop="1">
      <c r="A7" s="71"/>
      <c r="B7" s="34"/>
      <c r="C7" s="504"/>
      <c r="D7" s="72"/>
      <c r="E7" s="73"/>
      <c r="F7" s="74"/>
      <c r="G7" s="74"/>
    </row>
    <row r="8" spans="1:7" ht="15.75">
      <c r="A8" s="75" t="s">
        <v>11</v>
      </c>
      <c r="B8" s="35" t="s">
        <v>12</v>
      </c>
      <c r="C8" s="228">
        <v>1562428</v>
      </c>
      <c r="D8" s="228">
        <v>2528716.14</v>
      </c>
      <c r="E8" s="135">
        <v>4384714.43</v>
      </c>
      <c r="F8" s="76">
        <f>E8/D8</f>
        <v>1.7339686177666425</v>
      </c>
      <c r="G8" s="76">
        <f>E8/E29</f>
        <v>0.08614569624596688</v>
      </c>
    </row>
    <row r="9" spans="1:7" ht="15.75">
      <c r="A9" s="75" t="s">
        <v>13</v>
      </c>
      <c r="B9" s="74" t="s">
        <v>14</v>
      </c>
      <c r="C9" s="228">
        <v>4243</v>
      </c>
      <c r="D9" s="228">
        <v>4243</v>
      </c>
      <c r="E9" s="135">
        <v>5084.24</v>
      </c>
      <c r="F9" s="76">
        <f aca="true" t="shared" si="0" ref="F9:F29">E9/D9</f>
        <v>1.1982653782700918</v>
      </c>
      <c r="G9" s="76">
        <f>E9/E29</f>
        <v>9.98891493787874E-05</v>
      </c>
    </row>
    <row r="10" spans="1:7" ht="15.75">
      <c r="A10" s="77">
        <v>600</v>
      </c>
      <c r="B10" s="74" t="s">
        <v>15</v>
      </c>
      <c r="C10" s="228">
        <v>600000</v>
      </c>
      <c r="D10" s="228">
        <v>1728670</v>
      </c>
      <c r="E10" s="135">
        <v>1135850.13</v>
      </c>
      <c r="F10" s="76">
        <f t="shared" si="0"/>
        <v>0.6570659119438643</v>
      </c>
      <c r="G10" s="76">
        <f>E10/E29</f>
        <v>0.022315843333022257</v>
      </c>
    </row>
    <row r="11" spans="1:8" ht="15.75">
      <c r="A11" s="78">
        <v>700</v>
      </c>
      <c r="B11" s="74" t="s">
        <v>98</v>
      </c>
      <c r="C11" s="228">
        <v>1518460</v>
      </c>
      <c r="D11" s="228">
        <v>1401281</v>
      </c>
      <c r="E11" s="135">
        <v>1391210.36</v>
      </c>
      <c r="F11" s="76">
        <f t="shared" si="0"/>
        <v>0.9928132615799401</v>
      </c>
      <c r="G11" s="76">
        <f>E11/E29</f>
        <v>0.027332859870375238</v>
      </c>
      <c r="H11" s="2"/>
    </row>
    <row r="12" spans="1:8" ht="15.75">
      <c r="A12" s="78">
        <v>710</v>
      </c>
      <c r="B12" s="74" t="s">
        <v>178</v>
      </c>
      <c r="C12" s="228">
        <v>1000</v>
      </c>
      <c r="D12" s="228">
        <v>1000</v>
      </c>
      <c r="E12" s="135">
        <v>1000</v>
      </c>
      <c r="F12" s="76">
        <f t="shared" si="0"/>
        <v>1</v>
      </c>
      <c r="G12" s="76">
        <f>E12/E29</f>
        <v>1.9646820248215546E-05</v>
      </c>
      <c r="H12" s="2"/>
    </row>
    <row r="13" spans="1:7" ht="15.75">
      <c r="A13" s="78">
        <v>750</v>
      </c>
      <c r="B13" s="74" t="s">
        <v>16</v>
      </c>
      <c r="C13" s="228">
        <v>137219</v>
      </c>
      <c r="D13" s="228">
        <v>136849</v>
      </c>
      <c r="E13" s="135">
        <v>193168</v>
      </c>
      <c r="F13" s="76">
        <f t="shared" si="0"/>
        <v>1.4115411877324642</v>
      </c>
      <c r="G13" s="76">
        <f>E13/E29</f>
        <v>0.0037951369737073003</v>
      </c>
    </row>
    <row r="14" spans="1:7" ht="15.75">
      <c r="A14" s="78">
        <v>751</v>
      </c>
      <c r="B14" s="79" t="s">
        <v>17</v>
      </c>
      <c r="C14" s="228"/>
      <c r="D14" s="228"/>
      <c r="E14" s="135"/>
      <c r="F14" s="76"/>
      <c r="G14" s="76"/>
    </row>
    <row r="15" spans="1:7" ht="15.75">
      <c r="A15" s="78"/>
      <c r="B15" s="79" t="s">
        <v>18</v>
      </c>
      <c r="C15" s="228">
        <v>2760</v>
      </c>
      <c r="D15" s="228">
        <v>2760</v>
      </c>
      <c r="E15" s="135">
        <v>2760</v>
      </c>
      <c r="F15" s="76">
        <f t="shared" si="0"/>
        <v>1</v>
      </c>
      <c r="G15" s="76">
        <f>E15/E29</f>
        <v>5.4225223885074905E-05</v>
      </c>
    </row>
    <row r="16" spans="1:7" ht="15.75">
      <c r="A16" s="78">
        <v>752</v>
      </c>
      <c r="B16" s="79" t="s">
        <v>304</v>
      </c>
      <c r="C16" s="228">
        <v>300</v>
      </c>
      <c r="D16" s="228">
        <v>300</v>
      </c>
      <c r="E16" s="135">
        <v>300</v>
      </c>
      <c r="F16" s="76">
        <f t="shared" si="0"/>
        <v>1</v>
      </c>
      <c r="G16" s="76">
        <f>E16/E29</f>
        <v>5.8940460744646635E-06</v>
      </c>
    </row>
    <row r="17" spans="1:7" ht="15.75">
      <c r="A17" s="78">
        <v>754</v>
      </c>
      <c r="B17" s="74" t="s">
        <v>19</v>
      </c>
      <c r="C17" s="228"/>
      <c r="D17" s="228"/>
      <c r="E17" s="135"/>
      <c r="F17" s="76"/>
      <c r="G17" s="76"/>
    </row>
    <row r="18" spans="1:7" ht="15.75">
      <c r="A18" s="78"/>
      <c r="B18" s="74" t="s">
        <v>20</v>
      </c>
      <c r="C18" s="228">
        <v>401000</v>
      </c>
      <c r="D18" s="228">
        <v>145902</v>
      </c>
      <c r="E18" s="135">
        <v>146302</v>
      </c>
      <c r="F18" s="76">
        <f t="shared" si="0"/>
        <v>1.0027415662568024</v>
      </c>
      <c r="G18" s="76">
        <f>E18/E29</f>
        <v>0.0028743690959544305</v>
      </c>
    </row>
    <row r="19" spans="1:7" ht="15.75">
      <c r="A19" s="78">
        <v>756</v>
      </c>
      <c r="B19" s="74" t="s">
        <v>21</v>
      </c>
      <c r="C19" s="228"/>
      <c r="D19" s="228"/>
      <c r="E19" s="135"/>
      <c r="F19" s="76"/>
      <c r="G19" s="76"/>
    </row>
    <row r="20" spans="1:7" ht="15.75">
      <c r="A20" s="78"/>
      <c r="B20" s="74" t="s">
        <v>22</v>
      </c>
      <c r="C20" s="228"/>
      <c r="D20" s="228"/>
      <c r="E20" s="135"/>
      <c r="F20" s="76"/>
      <c r="G20" s="76"/>
    </row>
    <row r="21" spans="1:7" ht="15.75">
      <c r="A21" s="78"/>
      <c r="B21" s="74" t="s">
        <v>23</v>
      </c>
      <c r="C21" s="228">
        <v>20517540</v>
      </c>
      <c r="D21" s="228">
        <v>20713578</v>
      </c>
      <c r="E21" s="135">
        <v>19697362</v>
      </c>
      <c r="F21" s="76">
        <f t="shared" si="0"/>
        <v>0.9509396203784783</v>
      </c>
      <c r="G21" s="76">
        <f>E21/E29</f>
        <v>0.38699053057803146</v>
      </c>
    </row>
    <row r="22" spans="1:7" ht="15.75">
      <c r="A22" s="80">
        <v>758</v>
      </c>
      <c r="B22" s="35" t="s">
        <v>24</v>
      </c>
      <c r="C22" s="228">
        <v>15405944</v>
      </c>
      <c r="D22" s="228">
        <v>15657329</v>
      </c>
      <c r="E22" s="136">
        <v>15657329.13</v>
      </c>
      <c r="F22" s="76">
        <f t="shared" si="0"/>
        <v>1.000000008302821</v>
      </c>
      <c r="G22" s="76">
        <f>E22/E29</f>
        <v>0.30761673098425907</v>
      </c>
    </row>
    <row r="23" spans="1:7" ht="15.75">
      <c r="A23" s="80">
        <v>801</v>
      </c>
      <c r="B23" s="35" t="s">
        <v>25</v>
      </c>
      <c r="C23" s="228">
        <v>765372</v>
      </c>
      <c r="D23" s="228">
        <v>953140</v>
      </c>
      <c r="E23" s="136">
        <v>776413.1</v>
      </c>
      <c r="F23" s="76">
        <f t="shared" si="0"/>
        <v>0.8145845311286904</v>
      </c>
      <c r="G23" s="76">
        <f>E23/E29</f>
        <v>0.0152540486140598</v>
      </c>
    </row>
    <row r="24" spans="1:7" ht="15.75">
      <c r="A24" s="80">
        <v>852</v>
      </c>
      <c r="B24" s="35" t="s">
        <v>26</v>
      </c>
      <c r="C24" s="228">
        <v>4781501.76</v>
      </c>
      <c r="D24" s="228">
        <v>4978748</v>
      </c>
      <c r="E24" s="136">
        <v>5034937.06</v>
      </c>
      <c r="F24" s="76">
        <f t="shared" si="0"/>
        <v>1.011285781083919</v>
      </c>
      <c r="G24" s="76">
        <f>E24/E29</f>
        <v>0.09892050337889884</v>
      </c>
    </row>
    <row r="25" spans="1:7" ht="15.75">
      <c r="A25" s="80">
        <v>854</v>
      </c>
      <c r="B25" s="35" t="s">
        <v>27</v>
      </c>
      <c r="C25" s="228">
        <v>84000</v>
      </c>
      <c r="D25" s="228">
        <v>338863</v>
      </c>
      <c r="E25" s="136">
        <v>285090.17</v>
      </c>
      <c r="F25" s="76">
        <f t="shared" si="0"/>
        <v>0.841313952836397</v>
      </c>
      <c r="G25" s="76">
        <f>E25/E29</f>
        <v>0.0056011153245232115</v>
      </c>
    </row>
    <row r="26" spans="1:7" ht="15.75">
      <c r="A26" s="80">
        <v>900</v>
      </c>
      <c r="B26" s="35" t="s">
        <v>28</v>
      </c>
      <c r="C26" s="228">
        <v>1480595</v>
      </c>
      <c r="D26" s="228">
        <v>1516615</v>
      </c>
      <c r="E26" s="137">
        <v>1517465.37</v>
      </c>
      <c r="F26" s="76">
        <f t="shared" si="0"/>
        <v>1.000560702617342</v>
      </c>
      <c r="G26" s="76">
        <f>E26/E$29</f>
        <v>0.029813369357281894</v>
      </c>
    </row>
    <row r="27" spans="1:7" ht="15.75">
      <c r="A27" s="80">
        <v>921</v>
      </c>
      <c r="B27" s="35" t="s">
        <v>29</v>
      </c>
      <c r="C27" s="228">
        <v>639999</v>
      </c>
      <c r="D27" s="228">
        <v>315999</v>
      </c>
      <c r="E27" s="137">
        <v>314317.32</v>
      </c>
      <c r="F27" s="76">
        <f t="shared" si="0"/>
        <v>0.9946782110069968</v>
      </c>
      <c r="G27" s="76">
        <f>E27/E$29</f>
        <v>0.006175335886940845</v>
      </c>
    </row>
    <row r="28" spans="1:7" ht="15.75">
      <c r="A28" s="503">
        <v>926</v>
      </c>
      <c r="B28" s="501" t="s">
        <v>305</v>
      </c>
      <c r="C28" s="228">
        <v>404247</v>
      </c>
      <c r="D28" s="228">
        <v>429246</v>
      </c>
      <c r="E28" s="137">
        <v>355518.35</v>
      </c>
      <c r="F28" s="502">
        <f>E28/D28</f>
        <v>0.8282391682158948</v>
      </c>
      <c r="G28" s="529">
        <f>E28/E29</f>
        <v>0.00698480511739218</v>
      </c>
    </row>
    <row r="29" spans="1:7" ht="17.25" thickBot="1">
      <c r="A29" s="3"/>
      <c r="B29" s="4" t="s">
        <v>31</v>
      </c>
      <c r="C29" s="505">
        <f>SUM(C8:C28)</f>
        <v>48306608.76</v>
      </c>
      <c r="D29" s="229">
        <f>SUM(D8:D28)</f>
        <v>50853239.14</v>
      </c>
      <c r="E29" s="138">
        <f>SUM(E7:E28)</f>
        <v>50898821.660000004</v>
      </c>
      <c r="F29" s="301">
        <f t="shared" si="0"/>
        <v>1.000896354308415</v>
      </c>
      <c r="G29" s="301">
        <f>SUM(G8:G28)</f>
        <v>0.9999999999999999</v>
      </c>
    </row>
    <row r="30" spans="4:5" ht="14.25">
      <c r="D30" s="176"/>
      <c r="E30" s="5"/>
    </row>
    <row r="31" spans="4:5" ht="15">
      <c r="D31" s="177"/>
      <c r="E31" s="6"/>
    </row>
    <row r="32" spans="4:5" ht="15">
      <c r="D32" s="177"/>
      <c r="E32" s="6"/>
    </row>
    <row r="33" spans="4:5" ht="15">
      <c r="D33" s="177"/>
      <c r="E33" s="6"/>
    </row>
    <row r="34" spans="4:5" ht="15">
      <c r="D34" s="177"/>
      <c r="E34" s="6"/>
    </row>
    <row r="35" spans="4:5" ht="15">
      <c r="D35" s="177"/>
      <c r="E35" s="6"/>
    </row>
    <row r="36" spans="4:5" ht="15">
      <c r="D36" s="177"/>
      <c r="E36" s="6"/>
    </row>
    <row r="37" spans="4:5" ht="15">
      <c r="D37" s="177"/>
      <c r="E37" s="6"/>
    </row>
    <row r="38" spans="4:5" ht="15">
      <c r="D38" s="177"/>
      <c r="E38" s="6"/>
    </row>
    <row r="39" ht="12.75">
      <c r="D39" s="178"/>
    </row>
    <row r="40" ht="12.75">
      <c r="D40" s="178"/>
    </row>
    <row r="41" ht="12.75">
      <c r="D41" s="178"/>
    </row>
    <row r="42" ht="12.75">
      <c r="D42" s="178"/>
    </row>
    <row r="43" ht="12.75">
      <c r="D43" s="178"/>
    </row>
    <row r="44" ht="12.75">
      <c r="D44" s="178"/>
    </row>
    <row r="45" ht="12.75">
      <c r="D45" s="178"/>
    </row>
    <row r="46" ht="12.75">
      <c r="D46" s="178"/>
    </row>
    <row r="47" ht="12.75">
      <c r="D47" s="178"/>
    </row>
    <row r="48" ht="12.75">
      <c r="D48" s="178"/>
    </row>
    <row r="49" ht="12.75">
      <c r="D49" s="178"/>
    </row>
    <row r="50" ht="12.75">
      <c r="D50" s="178"/>
    </row>
    <row r="51" ht="12.75">
      <c r="D51" s="178"/>
    </row>
    <row r="52" ht="12.75">
      <c r="D52" s="178"/>
    </row>
    <row r="53" ht="12.75">
      <c r="D53" s="178"/>
    </row>
    <row r="54" ht="12.75">
      <c r="D54" s="178"/>
    </row>
  </sheetData>
  <sheetProtection/>
  <mergeCells count="1">
    <mergeCell ref="A3:D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  <headerFooter alignWithMargins="0"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T109"/>
  <sheetViews>
    <sheetView tabSelected="1" zoomScalePageLayoutView="0" workbookViewId="0" topLeftCell="A70">
      <selection activeCell="G86" sqref="G86"/>
    </sheetView>
  </sheetViews>
  <sheetFormatPr defaultColWidth="9.140625" defaultRowHeight="12.75"/>
  <cols>
    <col min="1" max="1" width="4.8515625" style="0" customWidth="1"/>
    <col min="2" max="2" width="5.7109375" style="0" customWidth="1"/>
    <col min="3" max="3" width="4.8515625" style="0" customWidth="1"/>
    <col min="4" max="4" width="48.7109375" style="0" customWidth="1"/>
    <col min="5" max="6" width="13.57421875" style="0" customWidth="1"/>
    <col min="7" max="7" width="11.140625" style="0" customWidth="1"/>
    <col min="8" max="8" width="13.57421875" style="712" customWidth="1"/>
    <col min="9" max="17" width="13.57421875" style="713" customWidth="1"/>
    <col min="18" max="18" width="13.57421875" style="713" hidden="1" customWidth="1"/>
  </cols>
  <sheetData>
    <row r="1" spans="1:18" ht="12.75">
      <c r="A1" s="1319" t="s">
        <v>800</v>
      </c>
      <c r="B1" s="1320"/>
      <c r="C1" s="1320"/>
      <c r="D1" s="1320"/>
      <c r="E1" s="1320"/>
      <c r="F1" s="1320"/>
      <c r="G1" s="1320"/>
      <c r="H1" s="1320"/>
      <c r="I1" s="1320"/>
      <c r="J1" s="1320"/>
      <c r="K1" s="1320"/>
      <c r="L1" s="1320"/>
      <c r="M1" s="1320"/>
      <c r="N1" s="1320"/>
      <c r="O1" s="1320"/>
      <c r="P1" s="1320"/>
      <c r="Q1" s="1320"/>
      <c r="R1" s="1320"/>
    </row>
    <row r="2" spans="1:18" ht="12.75">
      <c r="A2" s="711"/>
      <c r="B2" s="711"/>
      <c r="C2" s="711"/>
      <c r="D2" s="711"/>
      <c r="E2" s="711"/>
      <c r="F2" s="711"/>
      <c r="G2" s="711"/>
      <c r="H2" s="711"/>
      <c r="I2" s="711"/>
      <c r="J2" s="711"/>
      <c r="K2" s="711"/>
      <c r="L2" s="711"/>
      <c r="M2" s="711"/>
      <c r="N2" s="711"/>
      <c r="O2" s="1319" t="s">
        <v>694</v>
      </c>
      <c r="P2" s="1320"/>
      <c r="Q2" s="1320"/>
      <c r="R2" s="711"/>
    </row>
    <row r="3" spans="1:18" ht="38.25" customHeight="1">
      <c r="A3" s="1331" t="s">
        <v>803</v>
      </c>
      <c r="B3" s="1331"/>
      <c r="C3" s="1331"/>
      <c r="D3" s="1331"/>
      <c r="E3" s="1331"/>
      <c r="F3" s="1331"/>
      <c r="G3" s="1331"/>
      <c r="H3" s="1331"/>
      <c r="I3" s="1331"/>
      <c r="J3" s="1331"/>
      <c r="K3" s="1331"/>
      <c r="L3" s="1331"/>
      <c r="M3" s="1331"/>
      <c r="N3" s="1331"/>
      <c r="O3" s="1331"/>
      <c r="P3" s="1331"/>
      <c r="Q3" s="1331"/>
      <c r="R3" s="1331"/>
    </row>
    <row r="4" ht="15" customHeight="1"/>
    <row r="5" spans="1:18" s="714" customFormat="1" ht="27.75" customHeight="1">
      <c r="A5" s="1332" t="s">
        <v>292</v>
      </c>
      <c r="B5" s="1334" t="s">
        <v>2</v>
      </c>
      <c r="C5" s="1335"/>
      <c r="D5" s="1336"/>
      <c r="E5" s="1340" t="s">
        <v>435</v>
      </c>
      <c r="F5" s="1342" t="s">
        <v>436</v>
      </c>
      <c r="G5" s="1343"/>
      <c r="H5" s="1344" t="s">
        <v>437</v>
      </c>
      <c r="I5" s="1334"/>
      <c r="J5" s="1335"/>
      <c r="K5" s="1335"/>
      <c r="L5" s="1335"/>
      <c r="M5" s="1335"/>
      <c r="N5" s="1335"/>
      <c r="O5" s="1335"/>
      <c r="P5" s="1335"/>
      <c r="Q5" s="1336"/>
      <c r="R5" s="1346" t="s">
        <v>438</v>
      </c>
    </row>
    <row r="6" spans="1:18" s="714" customFormat="1" ht="24" customHeight="1">
      <c r="A6" s="1333"/>
      <c r="B6" s="1337"/>
      <c r="C6" s="1338"/>
      <c r="D6" s="1339"/>
      <c r="E6" s="1341"/>
      <c r="F6" s="767" t="s">
        <v>439</v>
      </c>
      <c r="G6" s="767" t="s">
        <v>440</v>
      </c>
      <c r="H6" s="1345"/>
      <c r="I6" s="767" t="s">
        <v>441</v>
      </c>
      <c r="J6" s="767" t="s">
        <v>442</v>
      </c>
      <c r="K6" s="767" t="s">
        <v>443</v>
      </c>
      <c r="L6" s="767" t="s">
        <v>444</v>
      </c>
      <c r="M6" s="767" t="s">
        <v>445</v>
      </c>
      <c r="N6" s="767" t="s">
        <v>446</v>
      </c>
      <c r="O6" s="767" t="s">
        <v>447</v>
      </c>
      <c r="P6" s="767" t="s">
        <v>448</v>
      </c>
      <c r="Q6" s="767" t="s">
        <v>449</v>
      </c>
      <c r="R6" s="1347"/>
    </row>
    <row r="7" spans="1:18" s="717" customFormat="1" ht="12">
      <c r="A7" s="715">
        <v>1</v>
      </c>
      <c r="B7" s="1326">
        <v>2</v>
      </c>
      <c r="C7" s="1326"/>
      <c r="D7" s="1326"/>
      <c r="E7" s="715">
        <v>3</v>
      </c>
      <c r="F7" s="715">
        <v>4</v>
      </c>
      <c r="G7" s="715">
        <v>5</v>
      </c>
      <c r="H7" s="716">
        <v>6</v>
      </c>
      <c r="I7" s="715">
        <v>8</v>
      </c>
      <c r="J7" s="715">
        <v>9</v>
      </c>
      <c r="K7" s="715">
        <v>10</v>
      </c>
      <c r="L7" s="715">
        <v>11</v>
      </c>
      <c r="M7" s="715"/>
      <c r="N7" s="715"/>
      <c r="O7" s="715"/>
      <c r="P7" s="715"/>
      <c r="Q7" s="715"/>
      <c r="R7" s="715">
        <v>12</v>
      </c>
    </row>
    <row r="8" spans="1:18" s="723" customFormat="1" ht="18.75" customHeight="1">
      <c r="A8" s="718" t="s">
        <v>5</v>
      </c>
      <c r="B8" s="1327" t="s">
        <v>450</v>
      </c>
      <c r="C8" s="1327"/>
      <c r="D8" s="1327"/>
      <c r="E8" s="720" t="s">
        <v>99</v>
      </c>
      <c r="F8" s="720" t="s">
        <v>99</v>
      </c>
      <c r="G8" s="720" t="s">
        <v>99</v>
      </c>
      <c r="H8" s="768">
        <f>H9+H10</f>
        <v>90690704</v>
      </c>
      <c r="I8" s="768">
        <f>I9+I10</f>
        <v>3589601</v>
      </c>
      <c r="J8" s="768">
        <f aca="true" t="shared" si="0" ref="J8:R8">J9+J10</f>
        <v>16222791</v>
      </c>
      <c r="K8" s="768">
        <f t="shared" si="0"/>
        <v>15667960</v>
      </c>
      <c r="L8" s="768">
        <f t="shared" si="0"/>
        <v>13309655</v>
      </c>
      <c r="M8" s="768">
        <f t="shared" si="0"/>
        <v>8000000</v>
      </c>
      <c r="N8" s="768">
        <f t="shared" si="0"/>
        <v>10000000</v>
      </c>
      <c r="O8" s="768">
        <f t="shared" si="0"/>
        <v>10000000</v>
      </c>
      <c r="P8" s="768">
        <f t="shared" si="0"/>
        <v>10000000</v>
      </c>
      <c r="Q8" s="768">
        <f t="shared" si="0"/>
        <v>2570000</v>
      </c>
      <c r="R8" s="721">
        <f t="shared" si="0"/>
        <v>86790007</v>
      </c>
    </row>
    <row r="9" spans="1:18" s="723" customFormat="1" ht="21" customHeight="1">
      <c r="A9" s="718" t="s">
        <v>451</v>
      </c>
      <c r="B9" s="1322" t="s">
        <v>452</v>
      </c>
      <c r="C9" s="1322"/>
      <c r="D9" s="1322"/>
      <c r="E9" s="720" t="s">
        <v>99</v>
      </c>
      <c r="F9" s="720" t="s">
        <v>99</v>
      </c>
      <c r="G9" s="720" t="s">
        <v>99</v>
      </c>
      <c r="H9" s="768">
        <f aca="true" t="shared" si="1" ref="H9:R9">H13+H36+H46+H68+H78</f>
        <v>1325342</v>
      </c>
      <c r="I9" s="768">
        <f t="shared" si="1"/>
        <v>393298</v>
      </c>
      <c r="J9" s="768">
        <f t="shared" si="1"/>
        <v>299976</v>
      </c>
      <c r="K9" s="768">
        <f t="shared" si="1"/>
        <v>21000</v>
      </c>
      <c r="L9" s="768">
        <f t="shared" si="1"/>
        <v>0</v>
      </c>
      <c r="M9" s="768">
        <f t="shared" si="1"/>
        <v>0</v>
      </c>
      <c r="N9" s="768">
        <f t="shared" si="1"/>
        <v>0</v>
      </c>
      <c r="O9" s="768">
        <f t="shared" si="1"/>
        <v>0</v>
      </c>
      <c r="P9" s="768">
        <f t="shared" si="1"/>
        <v>0</v>
      </c>
      <c r="Q9" s="768">
        <f t="shared" si="1"/>
        <v>0</v>
      </c>
      <c r="R9" s="721">
        <f t="shared" si="1"/>
        <v>714274</v>
      </c>
    </row>
    <row r="10" spans="1:18" s="723" customFormat="1" ht="21" customHeight="1">
      <c r="A10" s="718" t="s">
        <v>453</v>
      </c>
      <c r="B10" s="1322" t="s">
        <v>454</v>
      </c>
      <c r="C10" s="1322"/>
      <c r="D10" s="1322"/>
      <c r="E10" s="720" t="s">
        <v>99</v>
      </c>
      <c r="F10" s="720" t="s">
        <v>99</v>
      </c>
      <c r="G10" s="720" t="s">
        <v>99</v>
      </c>
      <c r="H10" s="768">
        <f>H14+H37+H49+63</f>
        <v>89365362</v>
      </c>
      <c r="I10" s="768">
        <f aca="true" t="shared" si="2" ref="I10:R10">I14+I37+I49+I69</f>
        <v>3196303</v>
      </c>
      <c r="J10" s="768">
        <f t="shared" si="2"/>
        <v>15922815</v>
      </c>
      <c r="K10" s="768">
        <f t="shared" si="2"/>
        <v>15646960</v>
      </c>
      <c r="L10" s="768">
        <f t="shared" si="2"/>
        <v>13309655</v>
      </c>
      <c r="M10" s="768">
        <f t="shared" si="2"/>
        <v>8000000</v>
      </c>
      <c r="N10" s="768">
        <f t="shared" si="2"/>
        <v>10000000</v>
      </c>
      <c r="O10" s="768">
        <f t="shared" si="2"/>
        <v>10000000</v>
      </c>
      <c r="P10" s="768">
        <f t="shared" si="2"/>
        <v>10000000</v>
      </c>
      <c r="Q10" s="768">
        <f t="shared" si="2"/>
        <v>2570000</v>
      </c>
      <c r="R10" s="721">
        <f t="shared" si="2"/>
        <v>86075733</v>
      </c>
    </row>
    <row r="11" spans="1:18" s="725" customFormat="1" ht="14.25" customHeight="1">
      <c r="A11" s="1328"/>
      <c r="B11" s="1323" t="s">
        <v>455</v>
      </c>
      <c r="C11" s="1324"/>
      <c r="D11" s="1324"/>
      <c r="E11" s="1324"/>
      <c r="F11" s="1324"/>
      <c r="G11" s="1324"/>
      <c r="H11" s="1324"/>
      <c r="I11" s="1324"/>
      <c r="J11" s="1324"/>
      <c r="K11" s="1324"/>
      <c r="L11" s="1324"/>
      <c r="M11" s="1324"/>
      <c r="N11" s="1324"/>
      <c r="O11" s="1324"/>
      <c r="P11" s="1324"/>
      <c r="Q11" s="1324"/>
      <c r="R11" s="1325"/>
    </row>
    <row r="12" spans="1:18" s="727" customFormat="1" ht="45.75" customHeight="1">
      <c r="A12" s="1329"/>
      <c r="B12" s="1317" t="s">
        <v>456</v>
      </c>
      <c r="C12" s="1318" t="s">
        <v>457</v>
      </c>
      <c r="D12" s="1318"/>
      <c r="E12" s="720" t="s">
        <v>99</v>
      </c>
      <c r="F12" s="720" t="s">
        <v>99</v>
      </c>
      <c r="G12" s="720" t="s">
        <v>99</v>
      </c>
      <c r="H12" s="768">
        <f aca="true" t="shared" si="3" ref="H12:Q12">H13+H14</f>
        <v>3875640</v>
      </c>
      <c r="I12" s="768">
        <f t="shared" si="3"/>
        <v>964417</v>
      </c>
      <c r="J12" s="768">
        <f t="shared" si="3"/>
        <v>1579155</v>
      </c>
      <c r="K12" s="768">
        <f t="shared" si="3"/>
        <v>721000</v>
      </c>
      <c r="L12" s="768">
        <f t="shared" si="3"/>
        <v>0</v>
      </c>
      <c r="M12" s="768">
        <f t="shared" si="3"/>
        <v>0</v>
      </c>
      <c r="N12" s="768">
        <f t="shared" si="3"/>
        <v>0</v>
      </c>
      <c r="O12" s="768">
        <f t="shared" si="3"/>
        <v>0</v>
      </c>
      <c r="P12" s="768">
        <f t="shared" si="3"/>
        <v>0</v>
      </c>
      <c r="Q12" s="768">
        <f t="shared" si="3"/>
        <v>0</v>
      </c>
      <c r="R12" s="721">
        <f>SUM(I12:Q12)</f>
        <v>3264572</v>
      </c>
    </row>
    <row r="13" spans="1:18" s="723" customFormat="1" ht="18.75" customHeight="1">
      <c r="A13" s="1329"/>
      <c r="B13" s="1317"/>
      <c r="C13" s="1322" t="s">
        <v>452</v>
      </c>
      <c r="D13" s="1322"/>
      <c r="E13" s="720" t="s">
        <v>99</v>
      </c>
      <c r="F13" s="720" t="s">
        <v>99</v>
      </c>
      <c r="G13" s="720" t="s">
        <v>99</v>
      </c>
      <c r="H13" s="768">
        <f aca="true" t="shared" si="4" ref="H13:N13">H17+H20+H26+H32</f>
        <v>1315640</v>
      </c>
      <c r="I13" s="768">
        <f t="shared" si="4"/>
        <v>389417</v>
      </c>
      <c r="J13" s="768">
        <f t="shared" si="4"/>
        <v>294155</v>
      </c>
      <c r="K13" s="768">
        <f t="shared" si="4"/>
        <v>21000</v>
      </c>
      <c r="L13" s="768">
        <f t="shared" si="4"/>
        <v>0</v>
      </c>
      <c r="M13" s="768">
        <f t="shared" si="4"/>
        <v>0</v>
      </c>
      <c r="N13" s="768">
        <f t="shared" si="4"/>
        <v>0</v>
      </c>
      <c r="O13" s="768">
        <f>O17+O20+O26</f>
        <v>0</v>
      </c>
      <c r="P13" s="768">
        <f>P17+P20+P26</f>
        <v>0</v>
      </c>
      <c r="Q13" s="768">
        <f>Q17+Q20+Q26</f>
        <v>0</v>
      </c>
      <c r="R13" s="721">
        <f>SUM(I13:P13)</f>
        <v>704572</v>
      </c>
    </row>
    <row r="14" spans="1:18" s="723" customFormat="1" ht="18.75" customHeight="1">
      <c r="A14" s="1329"/>
      <c r="B14" s="1317"/>
      <c r="C14" s="1322" t="s">
        <v>454</v>
      </c>
      <c r="D14" s="1322"/>
      <c r="E14" s="720" t="s">
        <v>99</v>
      </c>
      <c r="F14" s="720" t="s">
        <v>99</v>
      </c>
      <c r="G14" s="720" t="s">
        <v>99</v>
      </c>
      <c r="H14" s="768">
        <f aca="true" t="shared" si="5" ref="H14:Q14">H18+H24+H27</f>
        <v>2560000</v>
      </c>
      <c r="I14" s="768">
        <f t="shared" si="5"/>
        <v>575000</v>
      </c>
      <c r="J14" s="768">
        <f t="shared" si="5"/>
        <v>1285000</v>
      </c>
      <c r="K14" s="768">
        <f t="shared" si="5"/>
        <v>700000</v>
      </c>
      <c r="L14" s="768">
        <f t="shared" si="5"/>
        <v>0</v>
      </c>
      <c r="M14" s="768">
        <f t="shared" si="5"/>
        <v>0</v>
      </c>
      <c r="N14" s="768">
        <f t="shared" si="5"/>
        <v>0</v>
      </c>
      <c r="O14" s="768">
        <f t="shared" si="5"/>
        <v>0</v>
      </c>
      <c r="P14" s="768">
        <f t="shared" si="5"/>
        <v>0</v>
      </c>
      <c r="Q14" s="768">
        <f t="shared" si="5"/>
        <v>0</v>
      </c>
      <c r="R14" s="722">
        <f>SUM(I14:P14)</f>
        <v>2560000</v>
      </c>
    </row>
    <row r="15" spans="1:18" s="725" customFormat="1" ht="14.25" customHeight="1">
      <c r="A15" s="1329"/>
      <c r="B15" s="1317"/>
      <c r="C15" s="1323" t="s">
        <v>458</v>
      </c>
      <c r="D15" s="1324"/>
      <c r="E15" s="1324"/>
      <c r="F15" s="1324"/>
      <c r="G15" s="1324"/>
      <c r="H15" s="1324"/>
      <c r="I15" s="1324"/>
      <c r="J15" s="1324"/>
      <c r="K15" s="1324"/>
      <c r="L15" s="1324"/>
      <c r="M15" s="1324"/>
      <c r="N15" s="1324"/>
      <c r="O15" s="1324"/>
      <c r="P15" s="1324"/>
      <c r="Q15" s="1324"/>
      <c r="R15" s="1325"/>
    </row>
    <row r="16" spans="1:18" s="730" customFormat="1" ht="31.5" customHeight="1">
      <c r="A16" s="1329"/>
      <c r="B16" s="1317"/>
      <c r="C16" s="720" t="s">
        <v>459</v>
      </c>
      <c r="D16" s="728" t="s">
        <v>460</v>
      </c>
      <c r="E16" s="728"/>
      <c r="F16" s="728"/>
      <c r="G16" s="728"/>
      <c r="H16" s="729">
        <f aca="true" t="shared" si="6" ref="H16:R16">H17+H18</f>
        <v>0</v>
      </c>
      <c r="I16" s="729">
        <f t="shared" si="6"/>
        <v>0</v>
      </c>
      <c r="J16" s="729">
        <f t="shared" si="6"/>
        <v>0</v>
      </c>
      <c r="K16" s="729">
        <f t="shared" si="6"/>
        <v>0</v>
      </c>
      <c r="L16" s="729">
        <f t="shared" si="6"/>
        <v>0</v>
      </c>
      <c r="M16" s="729">
        <f t="shared" si="6"/>
        <v>0</v>
      </c>
      <c r="N16" s="729">
        <f t="shared" si="6"/>
        <v>0</v>
      </c>
      <c r="O16" s="729">
        <f t="shared" si="6"/>
        <v>0</v>
      </c>
      <c r="P16" s="729">
        <f t="shared" si="6"/>
        <v>0</v>
      </c>
      <c r="Q16" s="729">
        <f t="shared" si="6"/>
        <v>0</v>
      </c>
      <c r="R16" s="729">
        <f t="shared" si="6"/>
        <v>0</v>
      </c>
    </row>
    <row r="17" spans="1:18" s="730" customFormat="1" ht="19.5" customHeight="1">
      <c r="A17" s="1329"/>
      <c r="B17" s="1317"/>
      <c r="C17" s="731"/>
      <c r="D17" s="732" t="s">
        <v>452</v>
      </c>
      <c r="E17" s="733" t="s">
        <v>99</v>
      </c>
      <c r="F17" s="733" t="s">
        <v>99</v>
      </c>
      <c r="G17" s="733" t="s">
        <v>99</v>
      </c>
      <c r="H17" s="733">
        <v>0</v>
      </c>
      <c r="I17" s="734">
        <v>0</v>
      </c>
      <c r="J17" s="734">
        <v>0</v>
      </c>
      <c r="K17" s="734">
        <v>0</v>
      </c>
      <c r="L17" s="734">
        <v>0</v>
      </c>
      <c r="M17" s="734">
        <v>0</v>
      </c>
      <c r="N17" s="734">
        <v>0</v>
      </c>
      <c r="O17" s="734">
        <v>0</v>
      </c>
      <c r="P17" s="734">
        <v>0</v>
      </c>
      <c r="Q17" s="734">
        <v>0</v>
      </c>
      <c r="R17" s="734">
        <f>SUM(I17:P17)</f>
        <v>0</v>
      </c>
    </row>
    <row r="18" spans="1:18" s="730" customFormat="1" ht="19.5" customHeight="1">
      <c r="A18" s="1329"/>
      <c r="B18" s="1317"/>
      <c r="C18" s="731"/>
      <c r="D18" s="732" t="s">
        <v>461</v>
      </c>
      <c r="E18" s="733" t="s">
        <v>99</v>
      </c>
      <c r="F18" s="733" t="s">
        <v>99</v>
      </c>
      <c r="G18" s="733" t="s">
        <v>99</v>
      </c>
      <c r="H18" s="734">
        <v>0</v>
      </c>
      <c r="I18" s="734">
        <v>0</v>
      </c>
      <c r="J18" s="734">
        <v>0</v>
      </c>
      <c r="K18" s="734">
        <v>0</v>
      </c>
      <c r="L18" s="734">
        <v>0</v>
      </c>
      <c r="M18" s="734">
        <v>0</v>
      </c>
      <c r="N18" s="734">
        <v>0</v>
      </c>
      <c r="O18" s="734">
        <v>0</v>
      </c>
      <c r="P18" s="734">
        <v>0</v>
      </c>
      <c r="Q18" s="734">
        <v>0</v>
      </c>
      <c r="R18" s="734">
        <v>0</v>
      </c>
    </row>
    <row r="19" spans="1:18" s="730" customFormat="1" ht="19.5" customHeight="1">
      <c r="A19" s="1329"/>
      <c r="B19" s="1317"/>
      <c r="C19" s="720" t="s">
        <v>462</v>
      </c>
      <c r="D19" s="728" t="s">
        <v>463</v>
      </c>
      <c r="E19" s="728"/>
      <c r="F19" s="728"/>
      <c r="G19" s="728"/>
      <c r="H19" s="769">
        <f aca="true" t="shared" si="7" ref="H19:R19">H20+H24</f>
        <v>1208946</v>
      </c>
      <c r="I19" s="769">
        <f t="shared" si="7"/>
        <v>367140</v>
      </c>
      <c r="J19" s="769">
        <f t="shared" si="7"/>
        <v>294155</v>
      </c>
      <c r="K19" s="729">
        <f t="shared" si="7"/>
        <v>21000</v>
      </c>
      <c r="L19" s="729">
        <f t="shared" si="7"/>
        <v>0</v>
      </c>
      <c r="M19" s="729">
        <f t="shared" si="7"/>
        <v>0</v>
      </c>
      <c r="N19" s="729">
        <f t="shared" si="7"/>
        <v>0</v>
      </c>
      <c r="O19" s="729">
        <f t="shared" si="7"/>
        <v>0</v>
      </c>
      <c r="P19" s="729">
        <f t="shared" si="7"/>
        <v>0</v>
      </c>
      <c r="Q19" s="729">
        <f t="shared" si="7"/>
        <v>0</v>
      </c>
      <c r="R19" s="736">
        <f t="shared" si="7"/>
        <v>682295</v>
      </c>
    </row>
    <row r="20" spans="1:20" s="730" customFormat="1" ht="19.5" customHeight="1">
      <c r="A20" s="1329"/>
      <c r="B20" s="1317"/>
      <c r="C20" s="731"/>
      <c r="D20" s="737" t="s">
        <v>452</v>
      </c>
      <c r="E20" s="733" t="s">
        <v>99</v>
      </c>
      <c r="H20" s="770">
        <f aca="true" t="shared" si="8" ref="H20:Q20">SUM(H21:H23)</f>
        <v>1208946</v>
      </c>
      <c r="I20" s="770">
        <f t="shared" si="8"/>
        <v>367140</v>
      </c>
      <c r="J20" s="770">
        <f t="shared" si="8"/>
        <v>294155</v>
      </c>
      <c r="K20" s="770">
        <f t="shared" si="8"/>
        <v>21000</v>
      </c>
      <c r="L20" s="770">
        <f t="shared" si="8"/>
        <v>0</v>
      </c>
      <c r="M20" s="770">
        <f t="shared" si="8"/>
        <v>0</v>
      </c>
      <c r="N20" s="770">
        <f t="shared" si="8"/>
        <v>0</v>
      </c>
      <c r="O20" s="770">
        <f t="shared" si="8"/>
        <v>0</v>
      </c>
      <c r="P20" s="770">
        <f t="shared" si="8"/>
        <v>0</v>
      </c>
      <c r="Q20" s="770">
        <f t="shared" si="8"/>
        <v>0</v>
      </c>
      <c r="R20" s="739">
        <f>SUM(I20:P20)</f>
        <v>682295</v>
      </c>
      <c r="T20" s="740"/>
    </row>
    <row r="21" spans="1:18" s="730" customFormat="1" ht="19.5" customHeight="1">
      <c r="A21" s="1329"/>
      <c r="B21" s="1317"/>
      <c r="C21" s="731"/>
      <c r="D21" s="741" t="s">
        <v>464</v>
      </c>
      <c r="E21" s="733" t="s">
        <v>465</v>
      </c>
      <c r="F21" s="733">
        <v>2009</v>
      </c>
      <c r="G21" s="733">
        <v>2013</v>
      </c>
      <c r="H21" s="771">
        <v>935363</v>
      </c>
      <c r="I21" s="771">
        <v>250000</v>
      </c>
      <c r="J21" s="772">
        <v>250000</v>
      </c>
      <c r="K21" s="772">
        <v>0</v>
      </c>
      <c r="L21" s="772">
        <v>0</v>
      </c>
      <c r="M21" s="772">
        <v>0</v>
      </c>
      <c r="N21" s="772">
        <v>0</v>
      </c>
      <c r="O21" s="772">
        <v>0</v>
      </c>
      <c r="P21" s="772">
        <v>0</v>
      </c>
      <c r="Q21" s="772">
        <v>0</v>
      </c>
      <c r="R21" s="743">
        <f>SUM(I21:P21)</f>
        <v>500000</v>
      </c>
    </row>
    <row r="22" spans="1:18" s="730" customFormat="1" ht="19.5" customHeight="1">
      <c r="A22" s="1329"/>
      <c r="B22" s="1317"/>
      <c r="C22" s="731"/>
      <c r="D22" s="741" t="s">
        <v>466</v>
      </c>
      <c r="E22" s="733" t="s">
        <v>467</v>
      </c>
      <c r="F22" s="733">
        <v>2011</v>
      </c>
      <c r="G22" s="733">
        <v>2013</v>
      </c>
      <c r="H22" s="770">
        <v>218283</v>
      </c>
      <c r="I22" s="772">
        <v>111840</v>
      </c>
      <c r="J22" s="772">
        <v>15155</v>
      </c>
      <c r="K22" s="772">
        <v>0</v>
      </c>
      <c r="L22" s="772">
        <v>0</v>
      </c>
      <c r="M22" s="772">
        <v>0</v>
      </c>
      <c r="N22" s="772">
        <v>0</v>
      </c>
      <c r="O22" s="772">
        <v>0</v>
      </c>
      <c r="P22" s="772">
        <v>0</v>
      </c>
      <c r="Q22" s="772">
        <v>0</v>
      </c>
      <c r="R22" s="743">
        <f>SUM(I22:P22)</f>
        <v>126995</v>
      </c>
    </row>
    <row r="23" spans="1:18" s="730" customFormat="1" ht="19.5" customHeight="1">
      <c r="A23" s="1329"/>
      <c r="B23" s="1317"/>
      <c r="C23" s="731"/>
      <c r="D23" s="741" t="s">
        <v>794</v>
      </c>
      <c r="E23" s="733" t="s">
        <v>467</v>
      </c>
      <c r="F23" s="733">
        <v>2012</v>
      </c>
      <c r="G23" s="733">
        <v>2014</v>
      </c>
      <c r="H23" s="1085">
        <v>55300</v>
      </c>
      <c r="I23" s="770">
        <v>5300</v>
      </c>
      <c r="J23" s="772">
        <v>29000</v>
      </c>
      <c r="K23" s="772">
        <v>21000</v>
      </c>
      <c r="L23" s="772">
        <v>0</v>
      </c>
      <c r="M23" s="772">
        <v>0</v>
      </c>
      <c r="N23" s="772">
        <v>0</v>
      </c>
      <c r="O23" s="772">
        <v>0</v>
      </c>
      <c r="P23" s="772">
        <v>0</v>
      </c>
      <c r="Q23" s="772">
        <v>0</v>
      </c>
      <c r="R23" s="743"/>
    </row>
    <row r="24" spans="1:18" s="730" customFormat="1" ht="19.5" customHeight="1">
      <c r="A24" s="1329"/>
      <c r="B24" s="1317"/>
      <c r="C24" s="731"/>
      <c r="D24" s="732" t="s">
        <v>461</v>
      </c>
      <c r="E24" s="733" t="s">
        <v>99</v>
      </c>
      <c r="F24" s="733" t="s">
        <v>99</v>
      </c>
      <c r="G24" s="733" t="s">
        <v>99</v>
      </c>
      <c r="H24" s="738">
        <v>0</v>
      </c>
      <c r="I24" s="734"/>
      <c r="J24" s="734"/>
      <c r="K24" s="734"/>
      <c r="L24" s="734"/>
      <c r="M24" s="734"/>
      <c r="N24" s="734"/>
      <c r="O24" s="734"/>
      <c r="P24" s="734"/>
      <c r="Q24" s="734"/>
      <c r="R24" s="734">
        <f>SUM(I24:L24)</f>
        <v>0</v>
      </c>
    </row>
    <row r="25" spans="1:18" s="725" customFormat="1" ht="15">
      <c r="A25" s="1329"/>
      <c r="B25" s="1317"/>
      <c r="C25" s="726" t="s">
        <v>468</v>
      </c>
      <c r="D25" s="744" t="s">
        <v>469</v>
      </c>
      <c r="E25" s="745"/>
      <c r="F25" s="745"/>
      <c r="G25" s="745"/>
      <c r="H25" s="769">
        <f aca="true" t="shared" si="9" ref="H25:R25">H26+H27</f>
        <v>2560000</v>
      </c>
      <c r="I25" s="769">
        <f t="shared" si="9"/>
        <v>575000</v>
      </c>
      <c r="J25" s="769">
        <f t="shared" si="9"/>
        <v>1285000</v>
      </c>
      <c r="K25" s="769">
        <f t="shared" si="9"/>
        <v>700000</v>
      </c>
      <c r="L25" s="769">
        <f t="shared" si="9"/>
        <v>0</v>
      </c>
      <c r="M25" s="769">
        <f t="shared" si="9"/>
        <v>0</v>
      </c>
      <c r="N25" s="769">
        <f t="shared" si="9"/>
        <v>0</v>
      </c>
      <c r="O25" s="769">
        <f t="shared" si="9"/>
        <v>0</v>
      </c>
      <c r="P25" s="769">
        <f t="shared" si="9"/>
        <v>0</v>
      </c>
      <c r="Q25" s="769">
        <f t="shared" si="9"/>
        <v>0</v>
      </c>
      <c r="R25" s="746">
        <f t="shared" si="9"/>
        <v>2560000</v>
      </c>
    </row>
    <row r="26" spans="1:18" s="730" customFormat="1" ht="19.5" customHeight="1">
      <c r="A26" s="1329"/>
      <c r="B26" s="1317"/>
      <c r="C26" s="731"/>
      <c r="D26" s="741" t="s">
        <v>452</v>
      </c>
      <c r="E26" s="733" t="s">
        <v>99</v>
      </c>
      <c r="F26" s="733" t="s">
        <v>99</v>
      </c>
      <c r="G26" s="733" t="s">
        <v>99</v>
      </c>
      <c r="H26" s="738">
        <v>0</v>
      </c>
      <c r="I26" s="734">
        <v>0</v>
      </c>
      <c r="J26" s="734">
        <v>0</v>
      </c>
      <c r="K26" s="734">
        <v>0</v>
      </c>
      <c r="L26" s="734">
        <v>0</v>
      </c>
      <c r="M26" s="734">
        <v>0</v>
      </c>
      <c r="N26" s="734">
        <v>0</v>
      </c>
      <c r="O26" s="734">
        <v>0</v>
      </c>
      <c r="P26" s="734">
        <v>0</v>
      </c>
      <c r="Q26" s="734">
        <v>0</v>
      </c>
      <c r="R26" s="734">
        <f aca="true" t="shared" si="10" ref="R26:R33">SUM(I26:P26)</f>
        <v>0</v>
      </c>
    </row>
    <row r="27" spans="1:18" s="730" customFormat="1" ht="19.5" customHeight="1">
      <c r="A27" s="1329"/>
      <c r="B27" s="1317"/>
      <c r="C27" s="731"/>
      <c r="D27" s="732" t="s">
        <v>461</v>
      </c>
      <c r="E27" s="733" t="s">
        <v>99</v>
      </c>
      <c r="F27" s="733" t="s">
        <v>99</v>
      </c>
      <c r="G27" s="733" t="s">
        <v>99</v>
      </c>
      <c r="H27" s="770">
        <f aca="true" t="shared" si="11" ref="H27:P27">SUM(H28:H30)</f>
        <v>2560000</v>
      </c>
      <c r="I27" s="770">
        <f t="shared" si="11"/>
        <v>575000</v>
      </c>
      <c r="J27" s="770">
        <f t="shared" si="11"/>
        <v>1285000</v>
      </c>
      <c r="K27" s="770">
        <f t="shared" si="11"/>
        <v>700000</v>
      </c>
      <c r="L27" s="770">
        <f t="shared" si="11"/>
        <v>0</v>
      </c>
      <c r="M27" s="770">
        <f t="shared" si="11"/>
        <v>0</v>
      </c>
      <c r="N27" s="770">
        <f t="shared" si="11"/>
        <v>0</v>
      </c>
      <c r="O27" s="770">
        <f t="shared" si="11"/>
        <v>0</v>
      </c>
      <c r="P27" s="770">
        <f t="shared" si="11"/>
        <v>0</v>
      </c>
      <c r="Q27" s="770">
        <v>0</v>
      </c>
      <c r="R27" s="742">
        <f t="shared" si="10"/>
        <v>2560000</v>
      </c>
    </row>
    <row r="28" spans="1:18" s="730" customFormat="1" ht="19.5" customHeight="1">
      <c r="A28" s="1329"/>
      <c r="B28" s="726"/>
      <c r="C28" s="731"/>
      <c r="D28" s="731" t="s">
        <v>470</v>
      </c>
      <c r="E28" s="733" t="s">
        <v>471</v>
      </c>
      <c r="F28" s="733">
        <v>2011</v>
      </c>
      <c r="G28" s="733">
        <v>2014</v>
      </c>
      <c r="H28" s="770">
        <v>1600000</v>
      </c>
      <c r="I28" s="1086">
        <v>400000</v>
      </c>
      <c r="J28" s="1086">
        <v>600000</v>
      </c>
      <c r="K28" s="1086">
        <v>600000</v>
      </c>
      <c r="L28" s="772">
        <v>0</v>
      </c>
      <c r="M28" s="772">
        <v>0</v>
      </c>
      <c r="N28" s="772">
        <v>0</v>
      </c>
      <c r="O28" s="772">
        <v>0</v>
      </c>
      <c r="P28" s="772">
        <v>0</v>
      </c>
      <c r="Q28" s="772">
        <v>0</v>
      </c>
      <c r="R28" s="742">
        <f t="shared" si="10"/>
        <v>1600000</v>
      </c>
    </row>
    <row r="29" spans="1:18" s="730" customFormat="1" ht="30" customHeight="1">
      <c r="A29" s="1329"/>
      <c r="B29" s="726"/>
      <c r="C29" s="731"/>
      <c r="D29" s="1087" t="s">
        <v>788</v>
      </c>
      <c r="E29" s="733" t="s">
        <v>471</v>
      </c>
      <c r="F29" s="733">
        <v>2012</v>
      </c>
      <c r="G29" s="733">
        <v>2013</v>
      </c>
      <c r="H29" s="770">
        <v>460000</v>
      </c>
      <c r="I29" s="1086">
        <v>175000</v>
      </c>
      <c r="J29" s="1086">
        <v>285000</v>
      </c>
      <c r="K29" s="1086">
        <v>0</v>
      </c>
      <c r="L29" s="772">
        <v>0</v>
      </c>
      <c r="M29" s="772">
        <v>0</v>
      </c>
      <c r="N29" s="772">
        <v>0</v>
      </c>
      <c r="O29" s="772">
        <v>0</v>
      </c>
      <c r="P29" s="772">
        <v>0</v>
      </c>
      <c r="Q29" s="772">
        <v>0</v>
      </c>
      <c r="R29" s="742"/>
    </row>
    <row r="30" spans="1:18" s="730" customFormat="1" ht="25.5">
      <c r="A30" s="1329"/>
      <c r="B30" s="726"/>
      <c r="C30" s="731"/>
      <c r="D30" s="731" t="s">
        <v>472</v>
      </c>
      <c r="E30" s="733" t="s">
        <v>471</v>
      </c>
      <c r="F30" s="733">
        <v>2012</v>
      </c>
      <c r="G30" s="733">
        <v>2014</v>
      </c>
      <c r="H30" s="770">
        <v>500000</v>
      </c>
      <c r="I30" s="1086">
        <v>0</v>
      </c>
      <c r="J30" s="1086">
        <v>400000</v>
      </c>
      <c r="K30" s="1086">
        <v>100000</v>
      </c>
      <c r="L30" s="772">
        <v>0</v>
      </c>
      <c r="M30" s="772">
        <v>0</v>
      </c>
      <c r="N30" s="772">
        <v>0</v>
      </c>
      <c r="O30" s="772">
        <v>0</v>
      </c>
      <c r="P30" s="772">
        <v>0</v>
      </c>
      <c r="Q30" s="772">
        <v>0</v>
      </c>
      <c r="R30" s="742">
        <f t="shared" si="10"/>
        <v>500000</v>
      </c>
    </row>
    <row r="31" spans="1:18" s="730" customFormat="1" ht="45">
      <c r="A31" s="1329"/>
      <c r="B31" s="726"/>
      <c r="C31" s="719" t="s">
        <v>473</v>
      </c>
      <c r="D31" s="719" t="s">
        <v>474</v>
      </c>
      <c r="E31" s="747"/>
      <c r="F31" s="747"/>
      <c r="G31" s="747"/>
      <c r="H31" s="773">
        <f>H32</f>
        <v>106694</v>
      </c>
      <c r="I31" s="773">
        <f aca="true" t="shared" si="12" ref="I31:Q32">I32</f>
        <v>22277</v>
      </c>
      <c r="J31" s="773">
        <f t="shared" si="12"/>
        <v>0</v>
      </c>
      <c r="K31" s="773">
        <f t="shared" si="12"/>
        <v>0</v>
      </c>
      <c r="L31" s="773">
        <f t="shared" si="12"/>
        <v>0</v>
      </c>
      <c r="M31" s="773">
        <f t="shared" si="12"/>
        <v>0</v>
      </c>
      <c r="N31" s="773">
        <f t="shared" si="12"/>
        <v>0</v>
      </c>
      <c r="O31" s="773">
        <f t="shared" si="12"/>
        <v>0</v>
      </c>
      <c r="P31" s="773">
        <f t="shared" si="12"/>
        <v>0</v>
      </c>
      <c r="Q31" s="773">
        <f t="shared" si="12"/>
        <v>0</v>
      </c>
      <c r="R31" s="742">
        <f t="shared" si="10"/>
        <v>22277</v>
      </c>
    </row>
    <row r="32" spans="1:18" s="730" customFormat="1" ht="15">
      <c r="A32" s="1329"/>
      <c r="B32" s="726"/>
      <c r="C32" s="731"/>
      <c r="D32" s="737" t="s">
        <v>452</v>
      </c>
      <c r="E32" s="733"/>
      <c r="F32" s="733"/>
      <c r="G32" s="733"/>
      <c r="H32" s="770">
        <f>H33</f>
        <v>106694</v>
      </c>
      <c r="I32" s="770">
        <f t="shared" si="12"/>
        <v>22277</v>
      </c>
      <c r="J32" s="770">
        <f t="shared" si="12"/>
        <v>0</v>
      </c>
      <c r="K32" s="770">
        <f t="shared" si="12"/>
        <v>0</v>
      </c>
      <c r="L32" s="770">
        <f t="shared" si="12"/>
        <v>0</v>
      </c>
      <c r="M32" s="770">
        <f t="shared" si="12"/>
        <v>0</v>
      </c>
      <c r="N32" s="770">
        <f t="shared" si="12"/>
        <v>0</v>
      </c>
      <c r="O32" s="770">
        <f t="shared" si="12"/>
        <v>0</v>
      </c>
      <c r="P32" s="770">
        <f t="shared" si="12"/>
        <v>0</v>
      </c>
      <c r="Q32" s="770">
        <f t="shared" si="12"/>
        <v>0</v>
      </c>
      <c r="R32" s="742">
        <f t="shared" si="10"/>
        <v>22277</v>
      </c>
    </row>
    <row r="33" spans="1:18" s="730" customFormat="1" ht="25.5">
      <c r="A33" s="1329"/>
      <c r="B33" s="726"/>
      <c r="C33" s="731"/>
      <c r="D33" s="748" t="s">
        <v>475</v>
      </c>
      <c r="E33" s="749" t="s">
        <v>476</v>
      </c>
      <c r="F33" s="749">
        <v>2011</v>
      </c>
      <c r="G33" s="749">
        <v>2012</v>
      </c>
      <c r="H33" s="770">
        <v>106694</v>
      </c>
      <c r="I33" s="772">
        <v>22277</v>
      </c>
      <c r="J33" s="772">
        <v>0</v>
      </c>
      <c r="K33" s="772">
        <v>0</v>
      </c>
      <c r="L33" s="772">
        <v>0</v>
      </c>
      <c r="M33" s="772">
        <v>0</v>
      </c>
      <c r="N33" s="772">
        <v>0</v>
      </c>
      <c r="O33" s="772">
        <v>0</v>
      </c>
      <c r="P33" s="772">
        <v>0</v>
      </c>
      <c r="Q33" s="772">
        <v>0</v>
      </c>
      <c r="R33" s="742">
        <f t="shared" si="10"/>
        <v>22277</v>
      </c>
    </row>
    <row r="34" spans="1:18" s="730" customFormat="1" ht="15">
      <c r="A34" s="1329"/>
      <c r="B34" s="726"/>
      <c r="C34" s="731"/>
      <c r="D34" s="731"/>
      <c r="E34" s="733"/>
      <c r="F34" s="733"/>
      <c r="G34" s="733"/>
      <c r="H34" s="738"/>
      <c r="I34" s="734"/>
      <c r="J34" s="734"/>
      <c r="K34" s="734"/>
      <c r="L34" s="734"/>
      <c r="M34" s="734"/>
      <c r="N34" s="734"/>
      <c r="O34" s="734"/>
      <c r="P34" s="734"/>
      <c r="Q34" s="734"/>
      <c r="R34" s="734"/>
    </row>
    <row r="35" spans="1:18" s="727" customFormat="1" ht="45.75" customHeight="1">
      <c r="A35" s="1329"/>
      <c r="B35" s="1317" t="s">
        <v>477</v>
      </c>
      <c r="C35" s="1318" t="s">
        <v>478</v>
      </c>
      <c r="D35" s="1318"/>
      <c r="E35" s="720" t="s">
        <v>99</v>
      </c>
      <c r="F35" s="720" t="s">
        <v>99</v>
      </c>
      <c r="G35" s="720" t="s">
        <v>99</v>
      </c>
      <c r="H35" s="729">
        <f aca="true" t="shared" si="13" ref="H35:R35">H36+H37</f>
        <v>0</v>
      </c>
      <c r="I35" s="729">
        <f t="shared" si="13"/>
        <v>0</v>
      </c>
      <c r="J35" s="729">
        <f t="shared" si="13"/>
        <v>0</v>
      </c>
      <c r="K35" s="729">
        <f t="shared" si="13"/>
        <v>0</v>
      </c>
      <c r="L35" s="729">
        <f t="shared" si="13"/>
        <v>0</v>
      </c>
      <c r="M35" s="729">
        <f t="shared" si="13"/>
        <v>0</v>
      </c>
      <c r="N35" s="729">
        <f t="shared" si="13"/>
        <v>0</v>
      </c>
      <c r="O35" s="729">
        <f t="shared" si="13"/>
        <v>0</v>
      </c>
      <c r="P35" s="729">
        <f t="shared" si="13"/>
        <v>0</v>
      </c>
      <c r="Q35" s="729">
        <f t="shared" si="13"/>
        <v>0</v>
      </c>
      <c r="R35" s="729">
        <f t="shared" si="13"/>
        <v>0</v>
      </c>
    </row>
    <row r="36" spans="1:18" s="723" customFormat="1" ht="20.25" customHeight="1">
      <c r="A36" s="1329"/>
      <c r="B36" s="1317"/>
      <c r="C36" s="1322" t="s">
        <v>452</v>
      </c>
      <c r="D36" s="1322"/>
      <c r="E36" s="720" t="s">
        <v>99</v>
      </c>
      <c r="F36" s="720" t="s">
        <v>99</v>
      </c>
      <c r="G36" s="720" t="s">
        <v>99</v>
      </c>
      <c r="H36" s="750">
        <f aca="true" t="shared" si="14" ref="H36:Q37">H40+H43</f>
        <v>0</v>
      </c>
      <c r="I36" s="750">
        <f t="shared" si="14"/>
        <v>0</v>
      </c>
      <c r="J36" s="750">
        <f t="shared" si="14"/>
        <v>0</v>
      </c>
      <c r="K36" s="750">
        <f t="shared" si="14"/>
        <v>0</v>
      </c>
      <c r="L36" s="750">
        <f t="shared" si="14"/>
        <v>0</v>
      </c>
      <c r="M36" s="750">
        <f t="shared" si="14"/>
        <v>0</v>
      </c>
      <c r="N36" s="750">
        <f t="shared" si="14"/>
        <v>0</v>
      </c>
      <c r="O36" s="750">
        <f t="shared" si="14"/>
        <v>0</v>
      </c>
      <c r="P36" s="750">
        <f t="shared" si="14"/>
        <v>0</v>
      </c>
      <c r="Q36" s="750">
        <f t="shared" si="14"/>
        <v>0</v>
      </c>
      <c r="R36" s="734">
        <f>SUM(I36:P36)</f>
        <v>0</v>
      </c>
    </row>
    <row r="37" spans="1:18" s="723" customFormat="1" ht="20.25" customHeight="1">
      <c r="A37" s="1329"/>
      <c r="B37" s="1317"/>
      <c r="C37" s="1322" t="s">
        <v>454</v>
      </c>
      <c r="D37" s="1322"/>
      <c r="E37" s="720" t="s">
        <v>99</v>
      </c>
      <c r="F37" s="720" t="s">
        <v>99</v>
      </c>
      <c r="G37" s="720" t="s">
        <v>99</v>
      </c>
      <c r="H37" s="750">
        <f t="shared" si="14"/>
        <v>0</v>
      </c>
      <c r="I37" s="750">
        <f t="shared" si="14"/>
        <v>0</v>
      </c>
      <c r="J37" s="750">
        <f t="shared" si="14"/>
        <v>0</v>
      </c>
      <c r="K37" s="750">
        <f t="shared" si="14"/>
        <v>0</v>
      </c>
      <c r="L37" s="750">
        <f t="shared" si="14"/>
        <v>0</v>
      </c>
      <c r="M37" s="750">
        <f t="shared" si="14"/>
        <v>0</v>
      </c>
      <c r="N37" s="750">
        <f t="shared" si="14"/>
        <v>0</v>
      </c>
      <c r="O37" s="750">
        <f t="shared" si="14"/>
        <v>0</v>
      </c>
      <c r="P37" s="750">
        <f t="shared" si="14"/>
        <v>0</v>
      </c>
      <c r="Q37" s="750">
        <f t="shared" si="14"/>
        <v>0</v>
      </c>
      <c r="R37" s="734">
        <f>SUM(I37:P37)</f>
        <v>0</v>
      </c>
    </row>
    <row r="38" spans="1:18" s="725" customFormat="1" ht="14.25" customHeight="1">
      <c r="A38" s="1329"/>
      <c r="B38" s="1317"/>
      <c r="C38" s="1323" t="s">
        <v>458</v>
      </c>
      <c r="D38" s="1324"/>
      <c r="E38" s="1324"/>
      <c r="F38" s="1324"/>
      <c r="G38" s="1324"/>
      <c r="H38" s="1324"/>
      <c r="I38" s="1324"/>
      <c r="J38" s="1324"/>
      <c r="K38" s="1324"/>
      <c r="L38" s="1324"/>
      <c r="M38" s="1324"/>
      <c r="N38" s="1324"/>
      <c r="O38" s="1324"/>
      <c r="P38" s="1324"/>
      <c r="Q38" s="1324"/>
      <c r="R38" s="1325"/>
    </row>
    <row r="39" spans="1:18" ht="30">
      <c r="A39" s="1329"/>
      <c r="B39" s="1317"/>
      <c r="C39" s="726" t="s">
        <v>459</v>
      </c>
      <c r="D39" s="744" t="s">
        <v>479</v>
      </c>
      <c r="E39" s="751"/>
      <c r="F39" s="751"/>
      <c r="G39" s="751"/>
      <c r="H39" s="729">
        <f aca="true" t="shared" si="15" ref="H39:R39">H40+H41</f>
        <v>0</v>
      </c>
      <c r="I39" s="729">
        <f t="shared" si="15"/>
        <v>0</v>
      </c>
      <c r="J39" s="729">
        <f t="shared" si="15"/>
        <v>0</v>
      </c>
      <c r="K39" s="729">
        <f t="shared" si="15"/>
        <v>0</v>
      </c>
      <c r="L39" s="729">
        <f t="shared" si="15"/>
        <v>0</v>
      </c>
      <c r="M39" s="729">
        <f t="shared" si="15"/>
        <v>0</v>
      </c>
      <c r="N39" s="729">
        <f t="shared" si="15"/>
        <v>0</v>
      </c>
      <c r="O39" s="729">
        <f t="shared" si="15"/>
        <v>0</v>
      </c>
      <c r="P39" s="729">
        <f t="shared" si="15"/>
        <v>0</v>
      </c>
      <c r="Q39" s="729">
        <f t="shared" si="15"/>
        <v>0</v>
      </c>
      <c r="R39" s="729">
        <f t="shared" si="15"/>
        <v>0</v>
      </c>
    </row>
    <row r="40" spans="1:18" s="752" customFormat="1" ht="14.25">
      <c r="A40" s="1329"/>
      <c r="B40" s="1317"/>
      <c r="C40" s="731"/>
      <c r="D40" s="741" t="s">
        <v>452</v>
      </c>
      <c r="E40" s="733" t="s">
        <v>99</v>
      </c>
      <c r="F40" s="733" t="s">
        <v>99</v>
      </c>
      <c r="G40" s="733" t="s">
        <v>99</v>
      </c>
      <c r="H40" s="738"/>
      <c r="I40" s="734"/>
      <c r="J40" s="734"/>
      <c r="K40" s="734"/>
      <c r="L40" s="734"/>
      <c r="M40" s="734"/>
      <c r="N40" s="734"/>
      <c r="O40" s="734"/>
      <c r="P40" s="734"/>
      <c r="Q40" s="734"/>
      <c r="R40" s="734">
        <f>SUM(I40:P40)</f>
        <v>0</v>
      </c>
    </row>
    <row r="41" spans="1:18" s="752" customFormat="1" ht="14.25">
      <c r="A41" s="1329"/>
      <c r="B41" s="1317"/>
      <c r="C41" s="731"/>
      <c r="D41" s="732" t="s">
        <v>461</v>
      </c>
      <c r="E41" s="733" t="s">
        <v>99</v>
      </c>
      <c r="F41" s="733" t="s">
        <v>99</v>
      </c>
      <c r="G41" s="733" t="s">
        <v>99</v>
      </c>
      <c r="H41" s="738"/>
      <c r="I41" s="734"/>
      <c r="J41" s="734"/>
      <c r="K41" s="734"/>
      <c r="L41" s="734"/>
      <c r="M41" s="734"/>
      <c r="N41" s="734"/>
      <c r="O41" s="734"/>
      <c r="P41" s="734"/>
      <c r="Q41" s="734"/>
      <c r="R41" s="734">
        <f>SUM(I41:P41)</f>
        <v>0</v>
      </c>
    </row>
    <row r="42" spans="1:18" ht="30">
      <c r="A42" s="1329"/>
      <c r="B42" s="1317"/>
      <c r="C42" s="726" t="s">
        <v>462</v>
      </c>
      <c r="D42" s="744" t="s">
        <v>479</v>
      </c>
      <c r="E42" s="751"/>
      <c r="F42" s="751"/>
      <c r="G42" s="751"/>
      <c r="H42" s="729">
        <f aca="true" t="shared" si="16" ref="H42:R42">H43+H44</f>
        <v>0</v>
      </c>
      <c r="I42" s="729">
        <f t="shared" si="16"/>
        <v>0</v>
      </c>
      <c r="J42" s="729">
        <f t="shared" si="16"/>
        <v>0</v>
      </c>
      <c r="K42" s="729">
        <f t="shared" si="16"/>
        <v>0</v>
      </c>
      <c r="L42" s="729">
        <f t="shared" si="16"/>
        <v>0</v>
      </c>
      <c r="M42" s="729">
        <f t="shared" si="16"/>
        <v>0</v>
      </c>
      <c r="N42" s="729">
        <f t="shared" si="16"/>
        <v>0</v>
      </c>
      <c r="O42" s="729">
        <f t="shared" si="16"/>
        <v>0</v>
      </c>
      <c r="P42" s="729">
        <f t="shared" si="16"/>
        <v>0</v>
      </c>
      <c r="Q42" s="729">
        <f t="shared" si="16"/>
        <v>0</v>
      </c>
      <c r="R42" s="729">
        <f t="shared" si="16"/>
        <v>0</v>
      </c>
    </row>
    <row r="43" spans="1:18" s="752" customFormat="1" ht="14.25">
      <c r="A43" s="1329"/>
      <c r="B43" s="1317"/>
      <c r="C43" s="731"/>
      <c r="D43" s="741" t="s">
        <v>452</v>
      </c>
      <c r="E43" s="733" t="s">
        <v>99</v>
      </c>
      <c r="F43" s="733" t="s">
        <v>99</v>
      </c>
      <c r="G43" s="733" t="s">
        <v>99</v>
      </c>
      <c r="H43" s="738"/>
      <c r="I43" s="734"/>
      <c r="J43" s="734"/>
      <c r="K43" s="734"/>
      <c r="L43" s="734"/>
      <c r="M43" s="734"/>
      <c r="N43" s="734"/>
      <c r="O43" s="734"/>
      <c r="P43" s="734"/>
      <c r="Q43" s="734"/>
      <c r="R43" s="734">
        <f>SUM(I43:P43)</f>
        <v>0</v>
      </c>
    </row>
    <row r="44" spans="1:18" s="752" customFormat="1" ht="19.5" customHeight="1">
      <c r="A44" s="1329"/>
      <c r="B44" s="1317"/>
      <c r="C44" s="731"/>
      <c r="D44" s="732" t="s">
        <v>461</v>
      </c>
      <c r="E44" s="733" t="s">
        <v>99</v>
      </c>
      <c r="F44" s="733" t="s">
        <v>99</v>
      </c>
      <c r="G44" s="733" t="s">
        <v>99</v>
      </c>
      <c r="H44" s="738"/>
      <c r="I44" s="734"/>
      <c r="J44" s="734"/>
      <c r="K44" s="734"/>
      <c r="L44" s="734"/>
      <c r="M44" s="734"/>
      <c r="N44" s="734"/>
      <c r="O44" s="734"/>
      <c r="P44" s="734"/>
      <c r="Q44" s="734"/>
      <c r="R44" s="734">
        <f>SUM(I44:P44)</f>
        <v>0</v>
      </c>
    </row>
    <row r="45" spans="1:18" s="727" customFormat="1" ht="30.75" customHeight="1">
      <c r="A45" s="1329"/>
      <c r="B45" s="1317" t="s">
        <v>480</v>
      </c>
      <c r="C45" s="1318" t="s">
        <v>481</v>
      </c>
      <c r="D45" s="1318"/>
      <c r="E45" s="720" t="s">
        <v>99</v>
      </c>
      <c r="F45" s="720" t="s">
        <v>99</v>
      </c>
      <c r="G45" s="720" t="s">
        <v>99</v>
      </c>
      <c r="H45" s="769">
        <f aca="true" t="shared" si="17" ref="H45:R45">H46+H49</f>
        <v>86815001</v>
      </c>
      <c r="I45" s="769">
        <f t="shared" si="17"/>
        <v>2625184</v>
      </c>
      <c r="J45" s="769">
        <f t="shared" si="17"/>
        <v>14643636</v>
      </c>
      <c r="K45" s="769">
        <f t="shared" si="17"/>
        <v>14946960</v>
      </c>
      <c r="L45" s="769">
        <f t="shared" si="17"/>
        <v>13309655</v>
      </c>
      <c r="M45" s="769">
        <f t="shared" si="17"/>
        <v>8000000</v>
      </c>
      <c r="N45" s="769">
        <f t="shared" si="17"/>
        <v>10000000</v>
      </c>
      <c r="O45" s="769">
        <f t="shared" si="17"/>
        <v>10000000</v>
      </c>
      <c r="P45" s="769">
        <f t="shared" si="17"/>
        <v>10000000</v>
      </c>
      <c r="Q45" s="769">
        <f t="shared" si="17"/>
        <v>2570000</v>
      </c>
      <c r="R45" s="753">
        <f t="shared" si="17"/>
        <v>83525435</v>
      </c>
    </row>
    <row r="46" spans="1:18" s="754" customFormat="1" ht="20.25" customHeight="1">
      <c r="A46" s="1329"/>
      <c r="B46" s="1317"/>
      <c r="C46" s="1322" t="s">
        <v>452</v>
      </c>
      <c r="D46" s="1322"/>
      <c r="E46" s="720" t="s">
        <v>99</v>
      </c>
      <c r="F46" s="720" t="s">
        <v>99</v>
      </c>
      <c r="G46" s="720" t="s">
        <v>99</v>
      </c>
      <c r="H46" s="769">
        <f>H48</f>
        <v>9702</v>
      </c>
      <c r="I46" s="769">
        <f aca="true" t="shared" si="18" ref="I46:Q46">I48</f>
        <v>3881</v>
      </c>
      <c r="J46" s="769">
        <f t="shared" si="18"/>
        <v>5821</v>
      </c>
      <c r="K46" s="769">
        <f t="shared" si="18"/>
        <v>0</v>
      </c>
      <c r="L46" s="769">
        <f t="shared" si="18"/>
        <v>0</v>
      </c>
      <c r="M46" s="769">
        <f t="shared" si="18"/>
        <v>0</v>
      </c>
      <c r="N46" s="769">
        <f t="shared" si="18"/>
        <v>0</v>
      </c>
      <c r="O46" s="769">
        <f t="shared" si="18"/>
        <v>0</v>
      </c>
      <c r="P46" s="769">
        <f t="shared" si="18"/>
        <v>0</v>
      </c>
      <c r="Q46" s="769">
        <f t="shared" si="18"/>
        <v>0</v>
      </c>
      <c r="R46" s="746">
        <f>SUM(I46:Q46)</f>
        <v>9702</v>
      </c>
    </row>
    <row r="47" spans="1:18" s="1092" customFormat="1" ht="14.25">
      <c r="A47" s="1329"/>
      <c r="B47" s="1317"/>
      <c r="C47" s="1315" t="s">
        <v>795</v>
      </c>
      <c r="D47" s="1316"/>
      <c r="E47" s="1089"/>
      <c r="F47" s="1089"/>
      <c r="G47" s="1089"/>
      <c r="H47" s="1090"/>
      <c r="I47" s="1090"/>
      <c r="J47" s="1090"/>
      <c r="K47" s="1090"/>
      <c r="L47" s="1090"/>
      <c r="M47" s="1090"/>
      <c r="N47" s="1090"/>
      <c r="O47" s="1090"/>
      <c r="P47" s="1090"/>
      <c r="Q47" s="1090"/>
      <c r="R47" s="1091"/>
    </row>
    <row r="48" spans="1:18" s="1092" customFormat="1" ht="25.5">
      <c r="A48" s="1329"/>
      <c r="B48" s="1317"/>
      <c r="C48" s="1088"/>
      <c r="D48" s="1093" t="s">
        <v>796</v>
      </c>
      <c r="E48" s="1094" t="s">
        <v>797</v>
      </c>
      <c r="F48" s="1089">
        <v>2012</v>
      </c>
      <c r="G48" s="1089">
        <v>2013</v>
      </c>
      <c r="H48" s="1090">
        <v>9702</v>
      </c>
      <c r="I48" s="1090">
        <v>3881</v>
      </c>
      <c r="J48" s="1090">
        <v>5821</v>
      </c>
      <c r="K48" s="1090">
        <v>0</v>
      </c>
      <c r="L48" s="1090">
        <v>0</v>
      </c>
      <c r="M48" s="1090">
        <v>0</v>
      </c>
      <c r="N48" s="1090">
        <v>0</v>
      </c>
      <c r="O48" s="1090">
        <v>0</v>
      </c>
      <c r="P48" s="1090">
        <v>0</v>
      </c>
      <c r="Q48" s="1090">
        <v>0</v>
      </c>
      <c r="R48" s="1091"/>
    </row>
    <row r="49" spans="1:18" s="754" customFormat="1" ht="20.25" customHeight="1">
      <c r="A49" s="1329"/>
      <c r="B49" s="1317"/>
      <c r="C49" s="1322" t="s">
        <v>454</v>
      </c>
      <c r="D49" s="1322"/>
      <c r="E49" s="720" t="s">
        <v>99</v>
      </c>
      <c r="F49" s="720" t="s">
        <v>99</v>
      </c>
      <c r="G49" s="720" t="s">
        <v>99</v>
      </c>
      <c r="H49" s="769">
        <f aca="true" t="shared" si="19" ref="H49:Q49">H53+H66</f>
        <v>86805299</v>
      </c>
      <c r="I49" s="769">
        <f t="shared" si="19"/>
        <v>2621303</v>
      </c>
      <c r="J49" s="769">
        <f t="shared" si="19"/>
        <v>14637815</v>
      </c>
      <c r="K49" s="769">
        <f t="shared" si="19"/>
        <v>14946960</v>
      </c>
      <c r="L49" s="769">
        <f t="shared" si="19"/>
        <v>13309655</v>
      </c>
      <c r="M49" s="769">
        <f t="shared" si="19"/>
        <v>8000000</v>
      </c>
      <c r="N49" s="769">
        <f t="shared" si="19"/>
        <v>10000000</v>
      </c>
      <c r="O49" s="769">
        <f t="shared" si="19"/>
        <v>10000000</v>
      </c>
      <c r="P49" s="769">
        <f t="shared" si="19"/>
        <v>10000000</v>
      </c>
      <c r="Q49" s="769">
        <f t="shared" si="19"/>
        <v>2570000</v>
      </c>
      <c r="R49" s="755">
        <f>SUM(I49:P49)</f>
        <v>83515733</v>
      </c>
    </row>
    <row r="50" spans="1:18" ht="14.25" customHeight="1">
      <c r="A50" s="1329"/>
      <c r="B50" s="1317"/>
      <c r="C50" s="1323" t="s">
        <v>458</v>
      </c>
      <c r="D50" s="1324"/>
      <c r="E50" s="1324"/>
      <c r="F50" s="1324"/>
      <c r="G50" s="1324"/>
      <c r="H50" s="1324"/>
      <c r="I50" s="1324"/>
      <c r="J50" s="1324"/>
      <c r="K50" s="1324"/>
      <c r="L50" s="1324"/>
      <c r="M50" s="1324"/>
      <c r="N50" s="1324"/>
      <c r="O50" s="1324"/>
      <c r="P50" s="1324"/>
      <c r="Q50" s="1324"/>
      <c r="R50" s="1325"/>
    </row>
    <row r="51" spans="1:18" ht="15">
      <c r="A51" s="1329"/>
      <c r="B51" s="1317"/>
      <c r="C51" s="726" t="s">
        <v>459</v>
      </c>
      <c r="D51" s="744" t="s">
        <v>482</v>
      </c>
      <c r="E51" s="751"/>
      <c r="F51" s="751"/>
      <c r="G51" s="751"/>
      <c r="H51" s="769">
        <f aca="true" t="shared" si="20" ref="H51:R51">H52+H53</f>
        <v>86805299</v>
      </c>
      <c r="I51" s="769">
        <f t="shared" si="20"/>
        <v>2621303</v>
      </c>
      <c r="J51" s="769">
        <f t="shared" si="20"/>
        <v>14637815</v>
      </c>
      <c r="K51" s="769">
        <f t="shared" si="20"/>
        <v>14946960</v>
      </c>
      <c r="L51" s="769">
        <f t="shared" si="20"/>
        <v>13309655</v>
      </c>
      <c r="M51" s="769">
        <f t="shared" si="20"/>
        <v>8000000</v>
      </c>
      <c r="N51" s="769">
        <f t="shared" si="20"/>
        <v>10000000</v>
      </c>
      <c r="O51" s="769">
        <f t="shared" si="20"/>
        <v>10000000</v>
      </c>
      <c r="P51" s="769">
        <f t="shared" si="20"/>
        <v>10000000</v>
      </c>
      <c r="Q51" s="769">
        <f t="shared" si="20"/>
        <v>2570000</v>
      </c>
      <c r="R51" s="755">
        <f t="shared" si="20"/>
        <v>83515733</v>
      </c>
    </row>
    <row r="52" spans="1:18" s="752" customFormat="1" ht="14.25">
      <c r="A52" s="1329"/>
      <c r="B52" s="1317"/>
      <c r="C52" s="731"/>
      <c r="D52" s="741" t="s">
        <v>452</v>
      </c>
      <c r="E52" s="733" t="s">
        <v>99</v>
      </c>
      <c r="F52" s="733" t="s">
        <v>99</v>
      </c>
      <c r="G52" s="733" t="s">
        <v>99</v>
      </c>
      <c r="H52" s="770">
        <v>0</v>
      </c>
      <c r="I52" s="772">
        <v>0</v>
      </c>
      <c r="J52" s="772">
        <v>0</v>
      </c>
      <c r="K52" s="772">
        <v>0</v>
      </c>
      <c r="L52" s="772">
        <v>0</v>
      </c>
      <c r="M52" s="772">
        <v>0</v>
      </c>
      <c r="N52" s="772">
        <v>0</v>
      </c>
      <c r="O52" s="772">
        <v>0</v>
      </c>
      <c r="P52" s="772">
        <v>0</v>
      </c>
      <c r="Q52" s="772">
        <v>0</v>
      </c>
      <c r="R52" s="742">
        <f>SUM(I52:L52)</f>
        <v>0</v>
      </c>
    </row>
    <row r="53" spans="1:18" s="752" customFormat="1" ht="18.75" customHeight="1">
      <c r="A53" s="1329"/>
      <c r="B53" s="1317"/>
      <c r="C53" s="731"/>
      <c r="D53" s="724" t="s">
        <v>461</v>
      </c>
      <c r="E53" s="747" t="s">
        <v>99</v>
      </c>
      <c r="F53" s="747" t="s">
        <v>99</v>
      </c>
      <c r="G53" s="747" t="s">
        <v>99</v>
      </c>
      <c r="H53" s="773">
        <f aca="true" t="shared" si="21" ref="H53:Q53">SUM(H54:H63)</f>
        <v>86805299</v>
      </c>
      <c r="I53" s="773">
        <f t="shared" si="21"/>
        <v>2621303</v>
      </c>
      <c r="J53" s="773">
        <f t="shared" si="21"/>
        <v>14637815</v>
      </c>
      <c r="K53" s="773">
        <f t="shared" si="21"/>
        <v>14946960</v>
      </c>
      <c r="L53" s="773">
        <f t="shared" si="21"/>
        <v>13309655</v>
      </c>
      <c r="M53" s="773">
        <f t="shared" si="21"/>
        <v>8000000</v>
      </c>
      <c r="N53" s="773">
        <f t="shared" si="21"/>
        <v>10000000</v>
      </c>
      <c r="O53" s="773">
        <f t="shared" si="21"/>
        <v>10000000</v>
      </c>
      <c r="P53" s="773">
        <f t="shared" si="21"/>
        <v>10000000</v>
      </c>
      <c r="Q53" s="773">
        <f t="shared" si="21"/>
        <v>2570000</v>
      </c>
      <c r="R53" s="756">
        <f aca="true" t="shared" si="22" ref="R53:R58">SUM(I53:P53)</f>
        <v>83515733</v>
      </c>
    </row>
    <row r="54" spans="1:18" s="752" customFormat="1" ht="14.25">
      <c r="A54" s="1329"/>
      <c r="B54" s="1317"/>
      <c r="C54" s="731"/>
      <c r="D54" s="748" t="s">
        <v>483</v>
      </c>
      <c r="E54" s="733" t="s">
        <v>471</v>
      </c>
      <c r="F54" s="733">
        <v>2013</v>
      </c>
      <c r="G54" s="733">
        <v>2015</v>
      </c>
      <c r="H54" s="770">
        <v>19729173</v>
      </c>
      <c r="I54" s="772">
        <v>0</v>
      </c>
      <c r="J54" s="772">
        <v>4634134</v>
      </c>
      <c r="K54" s="772">
        <v>4400000</v>
      </c>
      <c r="L54" s="772">
        <v>10695039</v>
      </c>
      <c r="M54" s="772">
        <v>0</v>
      </c>
      <c r="N54" s="772">
        <v>0</v>
      </c>
      <c r="O54" s="772">
        <v>0</v>
      </c>
      <c r="P54" s="772">
        <v>0</v>
      </c>
      <c r="Q54" s="772">
        <v>0</v>
      </c>
      <c r="R54" s="742">
        <f t="shared" si="22"/>
        <v>19729173</v>
      </c>
    </row>
    <row r="55" spans="1:18" s="752" customFormat="1" ht="25.5">
      <c r="A55" s="1329"/>
      <c r="B55" s="1317"/>
      <c r="C55" s="731"/>
      <c r="D55" s="1095" t="s">
        <v>799</v>
      </c>
      <c r="E55" s="733" t="s">
        <v>471</v>
      </c>
      <c r="F55" s="733">
        <v>2012</v>
      </c>
      <c r="G55" s="733">
        <v>2013</v>
      </c>
      <c r="H55" s="770">
        <v>300000</v>
      </c>
      <c r="I55" s="1086">
        <v>100000</v>
      </c>
      <c r="J55" s="1086">
        <v>200000</v>
      </c>
      <c r="K55" s="1086">
        <v>0</v>
      </c>
      <c r="L55" s="1086">
        <v>0</v>
      </c>
      <c r="M55" s="1086">
        <v>0</v>
      </c>
      <c r="N55" s="1086">
        <v>0</v>
      </c>
      <c r="O55" s="1086">
        <v>0</v>
      </c>
      <c r="P55" s="1086">
        <v>0</v>
      </c>
      <c r="Q55" s="1086">
        <v>0</v>
      </c>
      <c r="R55" s="742">
        <f t="shared" si="22"/>
        <v>300000</v>
      </c>
    </row>
    <row r="56" spans="1:18" s="752" customFormat="1" ht="25.5">
      <c r="A56" s="1329"/>
      <c r="B56" s="1317"/>
      <c r="C56" s="731"/>
      <c r="D56" s="748" t="s">
        <v>484</v>
      </c>
      <c r="E56" s="733" t="s">
        <v>471</v>
      </c>
      <c r="F56" s="733">
        <v>2009</v>
      </c>
      <c r="G56" s="733">
        <v>2014</v>
      </c>
      <c r="H56" s="770">
        <v>9285257</v>
      </c>
      <c r="I56" s="1086">
        <v>450000</v>
      </c>
      <c r="J56" s="1086">
        <v>4503681</v>
      </c>
      <c r="K56" s="1086">
        <v>4261576</v>
      </c>
      <c r="L56" s="1086">
        <v>0</v>
      </c>
      <c r="M56" s="1086">
        <v>0</v>
      </c>
      <c r="N56" s="1086">
        <v>0</v>
      </c>
      <c r="O56" s="1086">
        <v>0</v>
      </c>
      <c r="P56" s="1086">
        <v>0</v>
      </c>
      <c r="Q56" s="1086">
        <v>0</v>
      </c>
      <c r="R56" s="743">
        <f t="shared" si="22"/>
        <v>9215257</v>
      </c>
    </row>
    <row r="57" spans="1:18" s="752" customFormat="1" ht="25.5">
      <c r="A57" s="1329"/>
      <c r="B57" s="1317"/>
      <c r="C57" s="731"/>
      <c r="D57" s="748" t="s">
        <v>485</v>
      </c>
      <c r="E57" s="733" t="s">
        <v>471</v>
      </c>
      <c r="F57" s="733">
        <v>2012</v>
      </c>
      <c r="G57" s="733">
        <v>2015</v>
      </c>
      <c r="H57" s="770">
        <v>3410000</v>
      </c>
      <c r="I57" s="1086">
        <v>10000</v>
      </c>
      <c r="J57" s="1086">
        <v>400000</v>
      </c>
      <c r="K57" s="1086">
        <v>2385384</v>
      </c>
      <c r="L57" s="1086">
        <v>614616</v>
      </c>
      <c r="M57" s="1086">
        <v>0</v>
      </c>
      <c r="N57" s="1086">
        <v>0</v>
      </c>
      <c r="O57" s="1086">
        <v>0</v>
      </c>
      <c r="P57" s="1086">
        <v>0</v>
      </c>
      <c r="Q57" s="1086">
        <v>0</v>
      </c>
      <c r="R57" s="742">
        <f t="shared" si="22"/>
        <v>3410000</v>
      </c>
    </row>
    <row r="58" spans="1:18" s="752" customFormat="1" ht="25.5">
      <c r="A58" s="1329"/>
      <c r="B58" s="1317"/>
      <c r="C58" s="731"/>
      <c r="D58" s="748" t="s">
        <v>486</v>
      </c>
      <c r="E58" s="733" t="s">
        <v>471</v>
      </c>
      <c r="F58" s="733">
        <v>2010</v>
      </c>
      <c r="G58" s="733">
        <v>2014</v>
      </c>
      <c r="H58" s="770">
        <v>2910000</v>
      </c>
      <c r="I58" s="1086">
        <v>10000</v>
      </c>
      <c r="J58" s="1086">
        <v>1000000</v>
      </c>
      <c r="K58" s="1086">
        <v>1900000</v>
      </c>
      <c r="L58" s="1086">
        <v>0</v>
      </c>
      <c r="M58" s="1086">
        <v>0</v>
      </c>
      <c r="N58" s="1086">
        <v>0</v>
      </c>
      <c r="O58" s="1086">
        <v>0</v>
      </c>
      <c r="P58" s="1086">
        <v>0</v>
      </c>
      <c r="Q58" s="1086">
        <v>0</v>
      </c>
      <c r="R58" s="742">
        <f t="shared" si="22"/>
        <v>2910000</v>
      </c>
    </row>
    <row r="59" spans="1:19" s="752" customFormat="1" ht="51">
      <c r="A59" s="1329"/>
      <c r="B59" s="1317"/>
      <c r="C59" s="731"/>
      <c r="D59" s="1095" t="s">
        <v>798</v>
      </c>
      <c r="E59" s="733" t="s">
        <v>471</v>
      </c>
      <c r="F59" s="733">
        <v>2012</v>
      </c>
      <c r="G59" s="733">
        <v>2020</v>
      </c>
      <c r="H59" s="770">
        <v>44185000</v>
      </c>
      <c r="I59" s="1086">
        <v>615000</v>
      </c>
      <c r="J59" s="1086">
        <v>1000000</v>
      </c>
      <c r="K59" s="1086">
        <v>1000000</v>
      </c>
      <c r="L59" s="1086">
        <v>1000000</v>
      </c>
      <c r="M59" s="1086">
        <v>8000000</v>
      </c>
      <c r="N59" s="1086">
        <v>10000000</v>
      </c>
      <c r="O59" s="1086">
        <v>10000000</v>
      </c>
      <c r="P59" s="1086">
        <v>10000000</v>
      </c>
      <c r="Q59" s="1086">
        <v>2570000</v>
      </c>
      <c r="R59" s="742">
        <f>SUM(I59:I59:Q59)</f>
        <v>44185000</v>
      </c>
      <c r="S59" s="774"/>
    </row>
    <row r="60" spans="1:18" s="752" customFormat="1" ht="25.5">
      <c r="A60" s="1329"/>
      <c r="B60" s="1317"/>
      <c r="C60" s="731"/>
      <c r="D60" s="748" t="s">
        <v>487</v>
      </c>
      <c r="E60" s="733" t="s">
        <v>471</v>
      </c>
      <c r="F60" s="733">
        <v>2012</v>
      </c>
      <c r="G60" s="733">
        <v>2013</v>
      </c>
      <c r="H60" s="770">
        <v>0</v>
      </c>
      <c r="I60" s="1086">
        <v>0</v>
      </c>
      <c r="J60" s="1086">
        <v>0</v>
      </c>
      <c r="K60" s="1086">
        <v>0</v>
      </c>
      <c r="L60" s="1086">
        <v>0</v>
      </c>
      <c r="M60" s="1086">
        <v>0</v>
      </c>
      <c r="N60" s="1086">
        <v>0</v>
      </c>
      <c r="O60" s="1086">
        <v>0</v>
      </c>
      <c r="P60" s="1086">
        <v>0</v>
      </c>
      <c r="Q60" s="1086">
        <v>0</v>
      </c>
      <c r="R60" s="742">
        <f>SUM(I60:P60)</f>
        <v>0</v>
      </c>
    </row>
    <row r="61" spans="1:18" s="752" customFormat="1" ht="31.5" customHeight="1">
      <c r="A61" s="1329"/>
      <c r="B61" s="1317"/>
      <c r="C61" s="731"/>
      <c r="D61" s="1095" t="s">
        <v>801</v>
      </c>
      <c r="E61" s="733" t="s">
        <v>471</v>
      </c>
      <c r="F61" s="733">
        <v>2012</v>
      </c>
      <c r="G61" s="733">
        <v>2013</v>
      </c>
      <c r="H61" s="770">
        <v>2186737</v>
      </c>
      <c r="I61" s="1086">
        <v>786737</v>
      </c>
      <c r="J61" s="1086">
        <v>1400000</v>
      </c>
      <c r="K61" s="1086">
        <v>0</v>
      </c>
      <c r="L61" s="1086">
        <v>0</v>
      </c>
      <c r="M61" s="1086">
        <v>0</v>
      </c>
      <c r="N61" s="1086">
        <v>0</v>
      </c>
      <c r="O61" s="1086">
        <v>0</v>
      </c>
      <c r="P61" s="1086">
        <v>0</v>
      </c>
      <c r="Q61" s="1086">
        <v>0</v>
      </c>
      <c r="R61" s="742"/>
    </row>
    <row r="62" spans="1:18" s="752" customFormat="1" ht="25.5">
      <c r="A62" s="1329"/>
      <c r="B62" s="1317"/>
      <c r="C62" s="731"/>
      <c r="D62" s="731" t="s">
        <v>488</v>
      </c>
      <c r="E62" s="733" t="s">
        <v>471</v>
      </c>
      <c r="F62" s="733">
        <v>2009</v>
      </c>
      <c r="G62" s="733">
        <v>2015</v>
      </c>
      <c r="H62" s="770">
        <v>0</v>
      </c>
      <c r="I62" s="1086">
        <v>0</v>
      </c>
      <c r="J62" s="1086">
        <v>0</v>
      </c>
      <c r="K62" s="1086">
        <v>0</v>
      </c>
      <c r="L62" s="1086">
        <v>0</v>
      </c>
      <c r="M62" s="1086">
        <v>0</v>
      </c>
      <c r="N62" s="1086">
        <v>0</v>
      </c>
      <c r="O62" s="1086">
        <v>0</v>
      </c>
      <c r="P62" s="1086">
        <v>0</v>
      </c>
      <c r="Q62" s="1086">
        <v>0</v>
      </c>
      <c r="R62" s="742"/>
    </row>
    <row r="63" spans="1:18" s="752" customFormat="1" ht="25.5">
      <c r="A63" s="1329"/>
      <c r="B63" s="1317"/>
      <c r="C63" s="731"/>
      <c r="D63" s="1087" t="s">
        <v>512</v>
      </c>
      <c r="E63" s="733" t="s">
        <v>471</v>
      </c>
      <c r="F63" s="733">
        <v>2009</v>
      </c>
      <c r="G63" s="733">
        <v>2015</v>
      </c>
      <c r="H63" s="770">
        <v>4799132</v>
      </c>
      <c r="I63" s="1086">
        <v>649566</v>
      </c>
      <c r="J63" s="1086">
        <v>1500000</v>
      </c>
      <c r="K63" s="1086">
        <v>1000000</v>
      </c>
      <c r="L63" s="1086">
        <v>1000000</v>
      </c>
      <c r="M63" s="1086">
        <v>0</v>
      </c>
      <c r="N63" s="1086">
        <v>0</v>
      </c>
      <c r="O63" s="1086">
        <v>0</v>
      </c>
      <c r="P63" s="1086">
        <v>0</v>
      </c>
      <c r="Q63" s="1086">
        <v>0</v>
      </c>
      <c r="R63" s="742"/>
    </row>
    <row r="64" spans="1:18" ht="30">
      <c r="A64" s="1329"/>
      <c r="B64" s="1317"/>
      <c r="C64" s="726" t="s">
        <v>462</v>
      </c>
      <c r="D64" s="744" t="s">
        <v>479</v>
      </c>
      <c r="E64" s="751"/>
      <c r="F64" s="751"/>
      <c r="G64" s="751"/>
      <c r="H64" s="729">
        <f aca="true" t="shared" si="23" ref="H64:R64">H65+H66</f>
        <v>0</v>
      </c>
      <c r="I64" s="729">
        <f t="shared" si="23"/>
        <v>0</v>
      </c>
      <c r="J64" s="729">
        <f t="shared" si="23"/>
        <v>0</v>
      </c>
      <c r="K64" s="729">
        <f t="shared" si="23"/>
        <v>0</v>
      </c>
      <c r="L64" s="729">
        <f t="shared" si="23"/>
        <v>0</v>
      </c>
      <c r="M64" s="729"/>
      <c r="N64" s="729"/>
      <c r="O64" s="729"/>
      <c r="P64" s="729"/>
      <c r="Q64" s="729"/>
      <c r="R64" s="729">
        <f t="shared" si="23"/>
        <v>0</v>
      </c>
    </row>
    <row r="65" spans="1:18" s="752" customFormat="1" ht="14.25">
      <c r="A65" s="1329"/>
      <c r="B65" s="1317"/>
      <c r="C65" s="731"/>
      <c r="D65" s="741" t="s">
        <v>452</v>
      </c>
      <c r="E65" s="733" t="s">
        <v>99</v>
      </c>
      <c r="F65" s="733" t="s">
        <v>99</v>
      </c>
      <c r="G65" s="733" t="s">
        <v>99</v>
      </c>
      <c r="H65" s="738"/>
      <c r="I65" s="734"/>
      <c r="J65" s="734"/>
      <c r="K65" s="734"/>
      <c r="L65" s="734"/>
      <c r="M65" s="734"/>
      <c r="N65" s="734"/>
      <c r="O65" s="734"/>
      <c r="P65" s="734"/>
      <c r="Q65" s="734"/>
      <c r="R65" s="734">
        <f>SUM(I65:L65)</f>
        <v>0</v>
      </c>
    </row>
    <row r="66" spans="1:18" s="752" customFormat="1" ht="14.25">
      <c r="A66" s="1329"/>
      <c r="B66" s="1317"/>
      <c r="C66" s="731"/>
      <c r="D66" s="732" t="s">
        <v>461</v>
      </c>
      <c r="E66" s="733" t="s">
        <v>99</v>
      </c>
      <c r="F66" s="733" t="s">
        <v>99</v>
      </c>
      <c r="G66" s="733" t="s">
        <v>99</v>
      </c>
      <c r="H66" s="738"/>
      <c r="I66" s="734"/>
      <c r="J66" s="734"/>
      <c r="K66" s="734"/>
      <c r="L66" s="734"/>
      <c r="M66" s="734"/>
      <c r="N66" s="734"/>
      <c r="O66" s="734"/>
      <c r="P66" s="734"/>
      <c r="Q66" s="734"/>
      <c r="R66" s="734">
        <f>SUM(I66:L66)</f>
        <v>0</v>
      </c>
    </row>
    <row r="67" spans="1:18" s="757" customFormat="1" ht="79.5" customHeight="1">
      <c r="A67" s="1329"/>
      <c r="B67" s="1317" t="s">
        <v>489</v>
      </c>
      <c r="C67" s="1318" t="s">
        <v>490</v>
      </c>
      <c r="D67" s="1318"/>
      <c r="E67" s="720" t="s">
        <v>99</v>
      </c>
      <c r="F67" s="720" t="s">
        <v>99</v>
      </c>
      <c r="G67" s="720" t="s">
        <v>99</v>
      </c>
      <c r="H67" s="729">
        <f>H68+H69</f>
        <v>0</v>
      </c>
      <c r="I67" s="729">
        <f aca="true" t="shared" si="24" ref="I67:R67">I68+I69</f>
        <v>0</v>
      </c>
      <c r="J67" s="729">
        <f t="shared" si="24"/>
        <v>0</v>
      </c>
      <c r="K67" s="729">
        <f t="shared" si="24"/>
        <v>0</v>
      </c>
      <c r="L67" s="729">
        <f t="shared" si="24"/>
        <v>0</v>
      </c>
      <c r="M67" s="729">
        <f t="shared" si="24"/>
        <v>0</v>
      </c>
      <c r="N67" s="729">
        <f t="shared" si="24"/>
        <v>0</v>
      </c>
      <c r="O67" s="729">
        <f t="shared" si="24"/>
        <v>0</v>
      </c>
      <c r="P67" s="729">
        <f t="shared" si="24"/>
        <v>0</v>
      </c>
      <c r="Q67" s="729"/>
      <c r="R67" s="729">
        <f t="shared" si="24"/>
        <v>0</v>
      </c>
    </row>
    <row r="68" spans="1:18" s="754" customFormat="1" ht="15">
      <c r="A68" s="1329"/>
      <c r="B68" s="1317"/>
      <c r="C68" s="1322" t="s">
        <v>452</v>
      </c>
      <c r="D68" s="1322"/>
      <c r="E68" s="720" t="s">
        <v>99</v>
      </c>
      <c r="F68" s="720" t="s">
        <v>99</v>
      </c>
      <c r="G68" s="720" t="s">
        <v>99</v>
      </c>
      <c r="H68" s="729">
        <f aca="true" t="shared" si="25" ref="H68:P69">H72+H75</f>
        <v>0</v>
      </c>
      <c r="I68" s="729">
        <f t="shared" si="25"/>
        <v>0</v>
      </c>
      <c r="J68" s="729">
        <f t="shared" si="25"/>
        <v>0</v>
      </c>
      <c r="K68" s="729">
        <f t="shared" si="25"/>
        <v>0</v>
      </c>
      <c r="L68" s="729">
        <f t="shared" si="25"/>
        <v>0</v>
      </c>
      <c r="M68" s="729">
        <f t="shared" si="25"/>
        <v>0</v>
      </c>
      <c r="N68" s="729">
        <f t="shared" si="25"/>
        <v>0</v>
      </c>
      <c r="O68" s="729">
        <f t="shared" si="25"/>
        <v>0</v>
      </c>
      <c r="P68" s="729">
        <f t="shared" si="25"/>
        <v>0</v>
      </c>
      <c r="Q68" s="729"/>
      <c r="R68" s="729">
        <f>R72+R75</f>
        <v>0</v>
      </c>
    </row>
    <row r="69" spans="1:18" s="754" customFormat="1" ht="15">
      <c r="A69" s="1329"/>
      <c r="B69" s="1317"/>
      <c r="C69" s="1322" t="s">
        <v>454</v>
      </c>
      <c r="D69" s="1322"/>
      <c r="E69" s="720" t="s">
        <v>99</v>
      </c>
      <c r="F69" s="720" t="s">
        <v>99</v>
      </c>
      <c r="G69" s="720" t="s">
        <v>99</v>
      </c>
      <c r="H69" s="729">
        <f t="shared" si="25"/>
        <v>0</v>
      </c>
      <c r="I69" s="729">
        <f t="shared" si="25"/>
        <v>0</v>
      </c>
      <c r="J69" s="729">
        <f t="shared" si="25"/>
        <v>0</v>
      </c>
      <c r="K69" s="729">
        <f t="shared" si="25"/>
        <v>0</v>
      </c>
      <c r="L69" s="729">
        <f t="shared" si="25"/>
        <v>0</v>
      </c>
      <c r="M69" s="729">
        <f t="shared" si="25"/>
        <v>0</v>
      </c>
      <c r="N69" s="729">
        <f t="shared" si="25"/>
        <v>0</v>
      </c>
      <c r="O69" s="729">
        <f t="shared" si="25"/>
        <v>0</v>
      </c>
      <c r="P69" s="729">
        <f t="shared" si="25"/>
        <v>0</v>
      </c>
      <c r="Q69" s="729"/>
      <c r="R69" s="729">
        <f>R73+R76</f>
        <v>0</v>
      </c>
    </row>
    <row r="70" spans="1:18" ht="12.75">
      <c r="A70" s="1329"/>
      <c r="B70" s="1317"/>
      <c r="C70" s="1323" t="s">
        <v>458</v>
      </c>
      <c r="D70" s="1324"/>
      <c r="E70" s="1324"/>
      <c r="F70" s="1324"/>
      <c r="G70" s="1324"/>
      <c r="H70" s="1324"/>
      <c r="I70" s="1324"/>
      <c r="J70" s="1324"/>
      <c r="K70" s="1324"/>
      <c r="L70" s="1324"/>
      <c r="M70" s="1324"/>
      <c r="N70" s="1324"/>
      <c r="O70" s="1324"/>
      <c r="P70" s="1324"/>
      <c r="Q70" s="1324"/>
      <c r="R70" s="1325"/>
    </row>
    <row r="71" spans="1:18" ht="15">
      <c r="A71" s="1329"/>
      <c r="B71" s="1317"/>
      <c r="C71" s="726" t="s">
        <v>459</v>
      </c>
      <c r="D71" s="1096" t="s">
        <v>802</v>
      </c>
      <c r="E71" s="751"/>
      <c r="F71" s="751"/>
      <c r="G71" s="751"/>
      <c r="H71" s="729">
        <f aca="true" t="shared" si="26" ref="H71:P71">H72+H73</f>
        <v>0</v>
      </c>
      <c r="I71" s="729">
        <f t="shared" si="26"/>
        <v>0</v>
      </c>
      <c r="J71" s="729">
        <f t="shared" si="26"/>
        <v>0</v>
      </c>
      <c r="K71" s="729">
        <f t="shared" si="26"/>
        <v>0</v>
      </c>
      <c r="L71" s="729">
        <f t="shared" si="26"/>
        <v>0</v>
      </c>
      <c r="M71" s="729">
        <f t="shared" si="26"/>
        <v>0</v>
      </c>
      <c r="N71" s="729">
        <f t="shared" si="26"/>
        <v>0</v>
      </c>
      <c r="O71" s="729">
        <f t="shared" si="26"/>
        <v>0</v>
      </c>
      <c r="P71" s="729">
        <f t="shared" si="26"/>
        <v>0</v>
      </c>
      <c r="Q71" s="729"/>
      <c r="R71" s="729">
        <f>R72+R73</f>
        <v>0</v>
      </c>
    </row>
    <row r="72" spans="1:18" s="752" customFormat="1" ht="15">
      <c r="A72" s="1329"/>
      <c r="B72" s="1317"/>
      <c r="C72" s="731"/>
      <c r="D72" s="732" t="s">
        <v>452</v>
      </c>
      <c r="E72" s="733" t="s">
        <v>99</v>
      </c>
      <c r="F72" s="733" t="s">
        <v>99</v>
      </c>
      <c r="G72" s="733" t="s">
        <v>99</v>
      </c>
      <c r="H72" s="758"/>
      <c r="I72" s="758"/>
      <c r="J72" s="758"/>
      <c r="K72" s="758"/>
      <c r="L72" s="758"/>
      <c r="M72" s="758"/>
      <c r="N72" s="758"/>
      <c r="O72" s="758"/>
      <c r="P72" s="758"/>
      <c r="Q72" s="758"/>
      <c r="R72" s="759">
        <f>SUM(I72:L72)</f>
        <v>0</v>
      </c>
    </row>
    <row r="73" spans="1:18" s="752" customFormat="1" ht="14.25">
      <c r="A73" s="1329"/>
      <c r="B73" s="1317"/>
      <c r="C73" s="731"/>
      <c r="D73" s="732" t="s">
        <v>461</v>
      </c>
      <c r="E73" s="733" t="s">
        <v>99</v>
      </c>
      <c r="F73" s="733" t="s">
        <v>99</v>
      </c>
      <c r="G73" s="733" t="s">
        <v>99</v>
      </c>
      <c r="H73" s="760"/>
      <c r="I73" s="735"/>
      <c r="J73" s="735"/>
      <c r="K73" s="735"/>
      <c r="L73" s="735"/>
      <c r="M73" s="735"/>
      <c r="N73" s="735"/>
      <c r="O73" s="735"/>
      <c r="P73" s="735"/>
      <c r="Q73" s="735"/>
      <c r="R73" s="734">
        <f>SUM(I73:L73)</f>
        <v>0</v>
      </c>
    </row>
    <row r="74" spans="1:18" ht="15">
      <c r="A74" s="1329"/>
      <c r="B74" s="1317"/>
      <c r="C74" s="726" t="s">
        <v>462</v>
      </c>
      <c r="D74" s="744" t="s">
        <v>491</v>
      </c>
      <c r="E74" s="751"/>
      <c r="F74" s="751"/>
      <c r="G74" s="751"/>
      <c r="H74" s="729">
        <f aca="true" t="shared" si="27" ref="H74:P74">H75+H76</f>
        <v>0</v>
      </c>
      <c r="I74" s="729">
        <f t="shared" si="27"/>
        <v>0</v>
      </c>
      <c r="J74" s="729">
        <f t="shared" si="27"/>
        <v>0</v>
      </c>
      <c r="K74" s="729">
        <f t="shared" si="27"/>
        <v>0</v>
      </c>
      <c r="L74" s="729">
        <f t="shared" si="27"/>
        <v>0</v>
      </c>
      <c r="M74" s="729">
        <f t="shared" si="27"/>
        <v>0</v>
      </c>
      <c r="N74" s="729">
        <f t="shared" si="27"/>
        <v>0</v>
      </c>
      <c r="O74" s="729">
        <f t="shared" si="27"/>
        <v>0</v>
      </c>
      <c r="P74" s="729">
        <f t="shared" si="27"/>
        <v>0</v>
      </c>
      <c r="Q74" s="729"/>
      <c r="R74" s="729">
        <f>R75+R76</f>
        <v>0</v>
      </c>
    </row>
    <row r="75" spans="1:18" s="752" customFormat="1" ht="14.25">
      <c r="A75" s="1329"/>
      <c r="B75" s="1317"/>
      <c r="C75" s="731"/>
      <c r="D75" s="732" t="s">
        <v>452</v>
      </c>
      <c r="E75" s="733" t="s">
        <v>99</v>
      </c>
      <c r="F75" s="733" t="s">
        <v>99</v>
      </c>
      <c r="G75" s="733" t="s">
        <v>99</v>
      </c>
      <c r="H75" s="760"/>
      <c r="I75" s="760"/>
      <c r="J75" s="760"/>
      <c r="K75" s="760"/>
      <c r="L75" s="760"/>
      <c r="M75" s="760"/>
      <c r="N75" s="760"/>
      <c r="O75" s="760"/>
      <c r="P75" s="760"/>
      <c r="Q75" s="760"/>
      <c r="R75" s="734">
        <f>SUM(I75:L75)</f>
        <v>0</v>
      </c>
    </row>
    <row r="76" spans="1:18" s="752" customFormat="1" ht="14.25">
      <c r="A76" s="1329"/>
      <c r="B76" s="1317"/>
      <c r="C76" s="731"/>
      <c r="D76" s="732" t="s">
        <v>461</v>
      </c>
      <c r="E76" s="733" t="s">
        <v>99</v>
      </c>
      <c r="F76" s="733" t="s">
        <v>99</v>
      </c>
      <c r="G76" s="733" t="s">
        <v>99</v>
      </c>
      <c r="H76" s="760"/>
      <c r="I76" s="735"/>
      <c r="J76" s="735"/>
      <c r="K76" s="735"/>
      <c r="L76" s="735"/>
      <c r="M76" s="735"/>
      <c r="N76" s="735"/>
      <c r="O76" s="735"/>
      <c r="P76" s="735"/>
      <c r="Q76" s="735"/>
      <c r="R76" s="734">
        <f>SUM(I76:L76)</f>
        <v>0</v>
      </c>
    </row>
    <row r="77" spans="1:18" s="752" customFormat="1" ht="15">
      <c r="A77" s="1329"/>
      <c r="B77" s="726"/>
      <c r="C77" s="731"/>
      <c r="D77" s="732"/>
      <c r="E77" s="733"/>
      <c r="F77" s="733"/>
      <c r="G77" s="733"/>
      <c r="H77" s="760"/>
      <c r="I77" s="735"/>
      <c r="J77" s="735"/>
      <c r="K77" s="735"/>
      <c r="L77" s="735"/>
      <c r="M77" s="735"/>
      <c r="N77" s="735"/>
      <c r="O77" s="735"/>
      <c r="P77" s="735"/>
      <c r="Q77" s="735"/>
      <c r="R77" s="734"/>
    </row>
    <row r="78" spans="1:18" s="757" customFormat="1" ht="32.25" customHeight="1">
      <c r="A78" s="1329"/>
      <c r="B78" s="1317" t="s">
        <v>492</v>
      </c>
      <c r="C78" s="1318" t="s">
        <v>493</v>
      </c>
      <c r="D78" s="1318"/>
      <c r="E78" s="761" t="s">
        <v>99</v>
      </c>
      <c r="F78" s="761" t="s">
        <v>99</v>
      </c>
      <c r="G78" s="761" t="s">
        <v>99</v>
      </c>
      <c r="H78" s="729">
        <f>H79+H80</f>
        <v>0</v>
      </c>
      <c r="I78" s="729">
        <f aca="true" t="shared" si="28" ref="I78:R78">I79+I80</f>
        <v>0</v>
      </c>
      <c r="J78" s="729">
        <f t="shared" si="28"/>
        <v>0</v>
      </c>
      <c r="K78" s="729">
        <f t="shared" si="28"/>
        <v>0</v>
      </c>
      <c r="L78" s="729">
        <f t="shared" si="28"/>
        <v>0</v>
      </c>
      <c r="M78" s="729">
        <f t="shared" si="28"/>
        <v>0</v>
      </c>
      <c r="N78" s="729">
        <f t="shared" si="28"/>
        <v>0</v>
      </c>
      <c r="O78" s="729">
        <f t="shared" si="28"/>
        <v>0</v>
      </c>
      <c r="P78" s="729">
        <f t="shared" si="28"/>
        <v>0</v>
      </c>
      <c r="Q78" s="729"/>
      <c r="R78" s="729">
        <f t="shared" si="28"/>
        <v>0</v>
      </c>
    </row>
    <row r="79" spans="1:18" ht="28.5" customHeight="1">
      <c r="A79" s="1329"/>
      <c r="B79" s="1317"/>
      <c r="C79" s="762" t="s">
        <v>459</v>
      </c>
      <c r="D79" s="741" t="s">
        <v>494</v>
      </c>
      <c r="E79" s="733" t="s">
        <v>99</v>
      </c>
      <c r="F79" s="733" t="s">
        <v>99</v>
      </c>
      <c r="G79" s="733" t="s">
        <v>99</v>
      </c>
      <c r="H79" s="760"/>
      <c r="I79" s="763"/>
      <c r="J79" s="763"/>
      <c r="K79" s="763"/>
      <c r="L79" s="763"/>
      <c r="M79" s="763"/>
      <c r="N79" s="763"/>
      <c r="O79" s="763"/>
      <c r="P79" s="763"/>
      <c r="Q79" s="763"/>
      <c r="R79" s="734">
        <f>SUM(I79:L79)</f>
        <v>0</v>
      </c>
    </row>
    <row r="80" spans="1:18" ht="30" customHeight="1">
      <c r="A80" s="1330"/>
      <c r="B80" s="1317"/>
      <c r="C80" s="762" t="s">
        <v>462</v>
      </c>
      <c r="D80" s="741" t="s">
        <v>494</v>
      </c>
      <c r="E80" s="733" t="s">
        <v>99</v>
      </c>
      <c r="F80" s="733" t="s">
        <v>99</v>
      </c>
      <c r="G80" s="733" t="s">
        <v>99</v>
      </c>
      <c r="H80" s="760"/>
      <c r="I80" s="763"/>
      <c r="J80" s="763"/>
      <c r="K80" s="763"/>
      <c r="L80" s="763"/>
      <c r="M80" s="763"/>
      <c r="N80" s="763"/>
      <c r="O80" s="763"/>
      <c r="P80" s="763"/>
      <c r="Q80" s="763"/>
      <c r="R80" s="734">
        <f>SUM(I80:L80)</f>
        <v>0</v>
      </c>
    </row>
    <row r="81" spans="8:18" s="764" customFormat="1" ht="12">
      <c r="H81" s="765"/>
      <c r="I81" s="766"/>
      <c r="J81" s="766"/>
      <c r="K81" s="766"/>
      <c r="L81" s="766"/>
      <c r="M81" s="766"/>
      <c r="N81" s="766"/>
      <c r="O81" s="766"/>
      <c r="P81" s="766"/>
      <c r="Q81" s="766"/>
      <c r="R81" s="766"/>
    </row>
    <row r="84" spans="4:10" ht="15">
      <c r="D84" s="775" t="s">
        <v>786</v>
      </c>
      <c r="E84" s="775"/>
      <c r="F84" s="775"/>
      <c r="G84" s="775"/>
      <c r="H84"/>
      <c r="I84"/>
      <c r="J84"/>
    </row>
    <row r="85" spans="8:10" ht="12.75">
      <c r="H85"/>
      <c r="I85"/>
      <c r="J85"/>
    </row>
    <row r="86" spans="3:10" ht="26.25">
      <c r="C86" s="1375" t="s">
        <v>292</v>
      </c>
      <c r="D86" s="1376" t="s">
        <v>495</v>
      </c>
      <c r="E86" s="1378" t="s">
        <v>505</v>
      </c>
      <c r="F86" s="1377" t="s">
        <v>496</v>
      </c>
      <c r="G86" s="1378" t="s">
        <v>497</v>
      </c>
      <c r="H86" s="1378" t="s">
        <v>787</v>
      </c>
      <c r="I86" s="1378" t="s">
        <v>498</v>
      </c>
      <c r="J86" s="775"/>
    </row>
    <row r="87" spans="3:10" ht="15">
      <c r="C87" s="776" t="s">
        <v>499</v>
      </c>
      <c r="D87" s="777" t="s">
        <v>500</v>
      </c>
      <c r="E87" s="798">
        <f>SUM(E88:E92)</f>
        <v>283249.76</v>
      </c>
      <c r="F87" s="798">
        <f>SUM(F88:F92)</f>
        <v>110048.23999999999</v>
      </c>
      <c r="G87" s="798">
        <f>SUM(G88:G92)</f>
        <v>393298</v>
      </c>
      <c r="H87" s="798">
        <f>SUM(H88:H92)</f>
        <v>382578.91</v>
      </c>
      <c r="I87" s="778">
        <f>H87/G87*100</f>
        <v>97.27456279970912</v>
      </c>
      <c r="J87" s="775"/>
    </row>
    <row r="88" spans="3:10" ht="12.75">
      <c r="C88" s="779" t="s">
        <v>5</v>
      </c>
      <c r="D88" s="780" t="s">
        <v>464</v>
      </c>
      <c r="E88" s="799">
        <v>148563.76</v>
      </c>
      <c r="F88" s="800">
        <f aca="true" t="shared" si="29" ref="F88:F97">G88-E88</f>
        <v>101436.23999999999</v>
      </c>
      <c r="G88" s="795">
        <v>250000</v>
      </c>
      <c r="H88" s="781">
        <v>250000</v>
      </c>
      <c r="I88" s="782">
        <f>H88/G88*100</f>
        <v>100</v>
      </c>
      <c r="J88"/>
    </row>
    <row r="89" spans="3:10" ht="12.75">
      <c r="C89" s="779" t="s">
        <v>6</v>
      </c>
      <c r="D89" s="791" t="s">
        <v>466</v>
      </c>
      <c r="E89" s="799">
        <v>112409</v>
      </c>
      <c r="F89" s="800">
        <f t="shared" si="29"/>
        <v>-569</v>
      </c>
      <c r="G89" s="795">
        <v>111840</v>
      </c>
      <c r="H89" s="781">
        <v>111840</v>
      </c>
      <c r="I89" s="783">
        <f aca="true" t="shared" si="30" ref="I89:I106">H89/G89*100</f>
        <v>100</v>
      </c>
      <c r="J89"/>
    </row>
    <row r="90" spans="3:10" ht="12.75">
      <c r="C90" s="793" t="s">
        <v>7</v>
      </c>
      <c r="D90" s="780" t="s">
        <v>501</v>
      </c>
      <c r="E90" s="799">
        <v>22277</v>
      </c>
      <c r="F90" s="800">
        <f t="shared" si="29"/>
        <v>0</v>
      </c>
      <c r="G90" s="795">
        <v>22277</v>
      </c>
      <c r="H90" s="781">
        <v>14203.86</v>
      </c>
      <c r="I90" s="783">
        <f t="shared" si="30"/>
        <v>63.76020110427796</v>
      </c>
      <c r="J90"/>
    </row>
    <row r="91" spans="3:10" ht="12.75">
      <c r="C91" s="793" t="s">
        <v>8</v>
      </c>
      <c r="D91" s="791" t="s">
        <v>731</v>
      </c>
      <c r="E91" s="799">
        <v>0</v>
      </c>
      <c r="F91" s="800">
        <f t="shared" si="29"/>
        <v>5300</v>
      </c>
      <c r="G91" s="795">
        <v>5300</v>
      </c>
      <c r="H91" s="781">
        <v>2656</v>
      </c>
      <c r="I91" s="783">
        <f t="shared" si="30"/>
        <v>50.113207547169814</v>
      </c>
      <c r="J91"/>
    </row>
    <row r="92" spans="3:10" ht="12.75">
      <c r="C92" s="793" t="s">
        <v>9</v>
      </c>
      <c r="D92" s="791" t="s">
        <v>793</v>
      </c>
      <c r="E92" s="799">
        <v>0</v>
      </c>
      <c r="F92" s="800">
        <f t="shared" si="29"/>
        <v>3881</v>
      </c>
      <c r="G92" s="795">
        <v>3881</v>
      </c>
      <c r="H92" s="781">
        <v>3879.05</v>
      </c>
      <c r="I92" s="783">
        <f t="shared" si="30"/>
        <v>99.9497552177274</v>
      </c>
      <c r="J92"/>
    </row>
    <row r="93" spans="3:10" ht="15">
      <c r="C93" s="784" t="s">
        <v>502</v>
      </c>
      <c r="D93" s="785" t="s">
        <v>503</v>
      </c>
      <c r="E93" s="786">
        <f>SUM(E94:E105)</f>
        <v>5250000</v>
      </c>
      <c r="F93" s="786">
        <f>SUM(F94:F105)</f>
        <v>-2053697</v>
      </c>
      <c r="G93" s="786">
        <f>SUM(G94:G105)</f>
        <v>3196303</v>
      </c>
      <c r="H93" s="786">
        <f>SUM(H94:H105)</f>
        <v>1624508.2899999998</v>
      </c>
      <c r="I93" s="788">
        <f t="shared" si="30"/>
        <v>50.82460236091508</v>
      </c>
      <c r="J93" s="775"/>
    </row>
    <row r="94" spans="3:10" ht="45.75" customHeight="1">
      <c r="C94" s="1031" t="s">
        <v>5</v>
      </c>
      <c r="D94" s="792" t="s">
        <v>510</v>
      </c>
      <c r="E94" s="1032">
        <v>2000000</v>
      </c>
      <c r="F94" s="1032">
        <f t="shared" si="29"/>
        <v>-1385000</v>
      </c>
      <c r="G94" s="1033">
        <v>615000</v>
      </c>
      <c r="H94" s="1034">
        <v>10947</v>
      </c>
      <c r="I94" s="1035">
        <f t="shared" si="30"/>
        <v>1.78</v>
      </c>
      <c r="J94"/>
    </row>
    <row r="95" spans="3:10" ht="25.5">
      <c r="C95" s="1031" t="s">
        <v>6</v>
      </c>
      <c r="D95" s="792" t="s">
        <v>509</v>
      </c>
      <c r="E95" s="1032">
        <v>100000</v>
      </c>
      <c r="F95" s="1032">
        <f t="shared" si="29"/>
        <v>-90000</v>
      </c>
      <c r="G95" s="1033">
        <v>10000</v>
      </c>
      <c r="H95" s="1034">
        <v>9250</v>
      </c>
      <c r="I95" s="1035">
        <f t="shared" si="30"/>
        <v>92.5</v>
      </c>
      <c r="J95"/>
    </row>
    <row r="96" spans="3:10" ht="25.5">
      <c r="C96" s="1031" t="s">
        <v>7</v>
      </c>
      <c r="D96" s="792" t="s">
        <v>508</v>
      </c>
      <c r="E96" s="1032">
        <v>100000</v>
      </c>
      <c r="F96" s="1032">
        <f t="shared" si="29"/>
        <v>-90000</v>
      </c>
      <c r="G96" s="1033">
        <v>10000</v>
      </c>
      <c r="H96" s="1034">
        <v>9250</v>
      </c>
      <c r="I96" s="1036">
        <f t="shared" si="30"/>
        <v>92.5</v>
      </c>
      <c r="J96"/>
    </row>
    <row r="97" spans="3:10" ht="12.75">
      <c r="C97" s="1031" t="s">
        <v>8</v>
      </c>
      <c r="D97" s="792" t="s">
        <v>483</v>
      </c>
      <c r="E97" s="1032">
        <v>400000</v>
      </c>
      <c r="F97" s="1032">
        <f t="shared" si="29"/>
        <v>-400000</v>
      </c>
      <c r="G97" s="1033">
        <v>0</v>
      </c>
      <c r="H97" s="1034">
        <v>0</v>
      </c>
      <c r="I97" s="1037" t="s">
        <v>179</v>
      </c>
      <c r="J97"/>
    </row>
    <row r="98" spans="3:10" ht="25.5">
      <c r="C98" s="1031" t="s">
        <v>9</v>
      </c>
      <c r="D98" s="792" t="s">
        <v>488</v>
      </c>
      <c r="E98" s="1032">
        <v>250000</v>
      </c>
      <c r="F98" s="1032">
        <f aca="true" t="shared" si="31" ref="F98:F105">G98-E98</f>
        <v>-250000</v>
      </c>
      <c r="G98" s="1033">
        <v>0</v>
      </c>
      <c r="H98" s="1034">
        <v>0</v>
      </c>
      <c r="I98" s="1035" t="s">
        <v>179</v>
      </c>
      <c r="J98"/>
    </row>
    <row r="99" spans="3:10" ht="25.5">
      <c r="C99" s="1031" t="s">
        <v>10</v>
      </c>
      <c r="D99" s="792" t="s">
        <v>512</v>
      </c>
      <c r="E99" s="1032">
        <v>0</v>
      </c>
      <c r="F99" s="1032">
        <f t="shared" si="31"/>
        <v>649566</v>
      </c>
      <c r="G99" s="1033">
        <v>649566</v>
      </c>
      <c r="H99" s="1034">
        <v>583915.78</v>
      </c>
      <c r="I99" s="1036">
        <f t="shared" si="30"/>
        <v>89.89321793320464</v>
      </c>
      <c r="J99"/>
    </row>
    <row r="100" spans="3:10" ht="25.5">
      <c r="C100" s="1031" t="s">
        <v>103</v>
      </c>
      <c r="D100" s="792" t="s">
        <v>507</v>
      </c>
      <c r="E100" s="1032">
        <v>500000</v>
      </c>
      <c r="F100" s="1032">
        <f t="shared" si="31"/>
        <v>-50000</v>
      </c>
      <c r="G100" s="1033">
        <v>450000</v>
      </c>
      <c r="H100" s="1034">
        <v>2890.5</v>
      </c>
      <c r="I100" s="1036">
        <f t="shared" si="30"/>
        <v>0.6423333333333333</v>
      </c>
      <c r="J100"/>
    </row>
    <row r="101" spans="3:10" ht="25.5">
      <c r="C101" s="1031" t="s">
        <v>195</v>
      </c>
      <c r="D101" s="792" t="s">
        <v>506</v>
      </c>
      <c r="E101" s="1032">
        <v>100000</v>
      </c>
      <c r="F101" s="1032">
        <f t="shared" si="31"/>
        <v>0</v>
      </c>
      <c r="G101" s="1033">
        <v>100000</v>
      </c>
      <c r="H101" s="1034">
        <v>81553.46</v>
      </c>
      <c r="I101" s="1036">
        <v>0</v>
      </c>
      <c r="J101"/>
    </row>
    <row r="102" spans="3:10" ht="25.5">
      <c r="C102" s="1031" t="s">
        <v>249</v>
      </c>
      <c r="D102" s="792" t="s">
        <v>511</v>
      </c>
      <c r="E102" s="1032">
        <v>700000</v>
      </c>
      <c r="F102" s="1032">
        <f t="shared" si="31"/>
        <v>-700000</v>
      </c>
      <c r="G102" s="1033">
        <v>0</v>
      </c>
      <c r="H102" s="1034">
        <v>0</v>
      </c>
      <c r="I102" s="1036">
        <v>0</v>
      </c>
      <c r="J102"/>
    </row>
    <row r="103" spans="3:10" ht="29.25" customHeight="1">
      <c r="C103" s="1031" t="s">
        <v>196</v>
      </c>
      <c r="D103" s="1038" t="s">
        <v>789</v>
      </c>
      <c r="E103" s="1032">
        <v>0</v>
      </c>
      <c r="F103" s="1032">
        <f t="shared" si="31"/>
        <v>786737</v>
      </c>
      <c r="G103" s="1032">
        <v>786737</v>
      </c>
      <c r="H103" s="1119">
        <v>775852.85</v>
      </c>
      <c r="I103" s="1036">
        <f>H103/G103*100</f>
        <v>98.61654530039898</v>
      </c>
      <c r="J103"/>
    </row>
    <row r="104" spans="3:10" ht="12.75">
      <c r="C104" s="1031" t="s">
        <v>790</v>
      </c>
      <c r="D104" s="792" t="s">
        <v>674</v>
      </c>
      <c r="E104" s="801">
        <v>500000</v>
      </c>
      <c r="F104" s="1032">
        <f t="shared" si="31"/>
        <v>-100000</v>
      </c>
      <c r="G104" s="797">
        <v>400000</v>
      </c>
      <c r="H104" s="781">
        <v>39706.45</v>
      </c>
      <c r="I104" s="782">
        <f>H104/G104*100</f>
        <v>9.9266125</v>
      </c>
      <c r="J104"/>
    </row>
    <row r="105" spans="3:10" ht="25.5">
      <c r="C105" s="1031" t="s">
        <v>791</v>
      </c>
      <c r="D105" s="1038" t="s">
        <v>788</v>
      </c>
      <c r="E105" s="1032">
        <v>600000</v>
      </c>
      <c r="F105" s="1032">
        <f t="shared" si="31"/>
        <v>-425000</v>
      </c>
      <c r="G105" s="1033">
        <v>175000</v>
      </c>
      <c r="H105" s="1034">
        <v>111142.25</v>
      </c>
      <c r="I105" s="1036">
        <f>H105/G105*100</f>
        <v>63.50985714285714</v>
      </c>
      <c r="J105"/>
    </row>
    <row r="106" spans="3:10" ht="15">
      <c r="C106" s="784"/>
      <c r="D106" s="789" t="s">
        <v>504</v>
      </c>
      <c r="E106" s="787">
        <f>E87+E93</f>
        <v>5533249.76</v>
      </c>
      <c r="F106" s="787">
        <f>F87+F93</f>
        <v>-1943648.76</v>
      </c>
      <c r="G106" s="796">
        <f>G87+G93</f>
        <v>3589601</v>
      </c>
      <c r="H106" s="787">
        <f>H87+H93</f>
        <v>2007087.1999999997</v>
      </c>
      <c r="I106" s="788">
        <f t="shared" si="30"/>
        <v>55.91393583855141</v>
      </c>
      <c r="J106" s="775"/>
    </row>
    <row r="108" spans="4:10" ht="25.5" customHeight="1">
      <c r="D108" s="1321" t="s">
        <v>514</v>
      </c>
      <c r="E108" s="1321"/>
      <c r="F108" s="1321"/>
      <c r="G108" s="1321"/>
      <c r="H108" s="1321"/>
      <c r="I108" s="1321"/>
      <c r="J108" s="1321"/>
    </row>
    <row r="109" spans="4:13" ht="14.25" customHeight="1">
      <c r="D109" s="1039" t="s">
        <v>792</v>
      </c>
      <c r="E109" s="794"/>
      <c r="F109" s="794"/>
      <c r="G109" s="794"/>
      <c r="H109" s="794"/>
      <c r="I109" s="794"/>
      <c r="J109" s="794"/>
      <c r="K109" s="794"/>
      <c r="L109" s="794"/>
      <c r="M109" s="794"/>
    </row>
  </sheetData>
  <sheetProtection/>
  <mergeCells count="40">
    <mergeCell ref="C14:D14"/>
    <mergeCell ref="A1:R1"/>
    <mergeCell ref="A3:R3"/>
    <mergeCell ref="A5:A6"/>
    <mergeCell ref="B5:D6"/>
    <mergeCell ref="E5:E6"/>
    <mergeCell ref="F5:G5"/>
    <mergeCell ref="H5:H6"/>
    <mergeCell ref="I5:Q5"/>
    <mergeCell ref="R5:R6"/>
    <mergeCell ref="C38:R38"/>
    <mergeCell ref="B7:D7"/>
    <mergeCell ref="B8:D8"/>
    <mergeCell ref="B9:D9"/>
    <mergeCell ref="B10:D10"/>
    <mergeCell ref="A11:A80"/>
    <mergeCell ref="B11:R11"/>
    <mergeCell ref="B12:B27"/>
    <mergeCell ref="C12:D12"/>
    <mergeCell ref="C13:D13"/>
    <mergeCell ref="B67:B76"/>
    <mergeCell ref="C67:D67"/>
    <mergeCell ref="C68:D68"/>
    <mergeCell ref="C69:D69"/>
    <mergeCell ref="C70:R70"/>
    <mergeCell ref="C15:R15"/>
    <mergeCell ref="B35:B44"/>
    <mergeCell ref="C35:D35"/>
    <mergeCell ref="C36:D36"/>
    <mergeCell ref="C37:D37"/>
    <mergeCell ref="C47:D47"/>
    <mergeCell ref="B78:B80"/>
    <mergeCell ref="C78:D78"/>
    <mergeCell ref="O2:Q2"/>
    <mergeCell ref="D108:J108"/>
    <mergeCell ref="B45:B66"/>
    <mergeCell ref="C45:D45"/>
    <mergeCell ref="C46:D46"/>
    <mergeCell ref="C49:D49"/>
    <mergeCell ref="C50:R50"/>
  </mergeCells>
  <printOptions/>
  <pageMargins left="0.31496062992125984" right="0.31496062992125984" top="0.7480314960629921" bottom="0.7480314960629921" header="0.31496062992125984" footer="0.31496062992125984"/>
  <pageSetup fitToHeight="4" horizontalDpi="600" verticalDpi="600" orientation="landscape" paperSize="9" scale="60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05"/>
  <sheetViews>
    <sheetView zoomScaleSheetLayoutView="75" workbookViewId="0" topLeftCell="A10">
      <selection activeCell="H87" sqref="H86:H87"/>
    </sheetView>
  </sheetViews>
  <sheetFormatPr defaultColWidth="9.140625" defaultRowHeight="12.75"/>
  <cols>
    <col min="4" max="4" width="9.28125" style="0" bestFit="1" customWidth="1"/>
    <col min="6" max="6" width="14.8515625" style="0" customWidth="1"/>
    <col min="7" max="7" width="20.140625" style="0" customWidth="1"/>
    <col min="8" max="8" width="20.28125" style="0" customWidth="1"/>
    <col min="9" max="9" width="20.8515625" style="0" customWidth="1"/>
    <col min="10" max="11" width="19.140625" style="0" customWidth="1"/>
    <col min="12" max="12" width="12.421875" style="0" customWidth="1"/>
    <col min="13" max="13" width="18.28125" style="0" bestFit="1" customWidth="1"/>
  </cols>
  <sheetData>
    <row r="1" spans="9:11" ht="15">
      <c r="I1" s="1"/>
      <c r="J1" s="1"/>
      <c r="K1" s="1" t="s">
        <v>160</v>
      </c>
    </row>
    <row r="2" spans="9:12" ht="15">
      <c r="I2" s="1"/>
      <c r="J2" s="1"/>
      <c r="K2" s="1" t="s">
        <v>697</v>
      </c>
      <c r="L2" s="193"/>
    </row>
    <row r="3" spans="2:13" ht="15.75">
      <c r="B3" s="140"/>
      <c r="C3" s="139"/>
      <c r="D3" s="139"/>
      <c r="E3" s="139"/>
      <c r="F3" s="139"/>
      <c r="G3" s="141"/>
      <c r="H3" s="142"/>
      <c r="I3" s="145"/>
      <c r="J3" s="145"/>
      <c r="K3" s="146" t="s">
        <v>694</v>
      </c>
      <c r="L3" s="193"/>
      <c r="M3" s="139"/>
    </row>
    <row r="4" spans="2:13" ht="15.75">
      <c r="B4" s="140"/>
      <c r="C4" s="139"/>
      <c r="D4" s="139"/>
      <c r="E4" s="139"/>
      <c r="F4" s="139"/>
      <c r="G4" s="141"/>
      <c r="H4" s="142"/>
      <c r="I4" s="145"/>
      <c r="J4" s="145"/>
      <c r="K4" s="145"/>
      <c r="L4" s="139"/>
      <c r="M4" s="139"/>
    </row>
    <row r="5" spans="2:13" ht="15.75">
      <c r="B5" s="140"/>
      <c r="C5" s="139"/>
      <c r="D5" s="139"/>
      <c r="E5" s="139"/>
      <c r="F5" s="139"/>
      <c r="G5" s="141"/>
      <c r="H5" s="142"/>
      <c r="I5" s="141"/>
      <c r="J5" s="141"/>
      <c r="K5" s="141"/>
      <c r="L5" s="139"/>
      <c r="M5" s="139"/>
    </row>
    <row r="6" spans="2:13" ht="13.5">
      <c r="B6" s="1142" t="s">
        <v>698</v>
      </c>
      <c r="C6" s="1143"/>
      <c r="D6" s="1143"/>
      <c r="E6" s="1143"/>
      <c r="F6" s="1143"/>
      <c r="G6" s="1143"/>
      <c r="H6" s="1143"/>
      <c r="I6" s="1143"/>
      <c r="J6" s="1143"/>
      <c r="K6" s="1143"/>
      <c r="L6" s="1143"/>
      <c r="M6" s="1143"/>
    </row>
    <row r="7" spans="2:13" ht="15.75">
      <c r="B7" s="140"/>
      <c r="C7" s="139"/>
      <c r="D7" s="1144"/>
      <c r="E7" s="1144"/>
      <c r="F7" s="1144"/>
      <c r="G7" s="1144"/>
      <c r="H7" s="1144"/>
      <c r="I7" s="1144"/>
      <c r="J7" s="174"/>
      <c r="K7" s="174"/>
      <c r="L7" s="139"/>
      <c r="M7" s="139"/>
    </row>
    <row r="8" spans="2:13" ht="16.5" thickBot="1">
      <c r="B8" s="140"/>
      <c r="C8" s="143"/>
      <c r="D8" s="143"/>
      <c r="E8" s="144"/>
      <c r="F8" s="144"/>
      <c r="G8" s="144"/>
      <c r="H8" s="1145"/>
      <c r="I8" s="1145"/>
      <c r="J8" s="175"/>
      <c r="K8" s="175"/>
      <c r="L8" s="139"/>
      <c r="M8" s="139"/>
    </row>
    <row r="9" spans="1:13" s="157" customFormat="1" ht="52.5" customHeight="1">
      <c r="A9" s="151" t="s">
        <v>32</v>
      </c>
      <c r="B9" s="151" t="s">
        <v>76</v>
      </c>
      <c r="C9" s="152" t="s">
        <v>33</v>
      </c>
      <c r="D9" s="153"/>
      <c r="E9" s="153"/>
      <c r="F9" s="154"/>
      <c r="G9" s="155" t="s">
        <v>357</v>
      </c>
      <c r="H9" s="155" t="s">
        <v>86</v>
      </c>
      <c r="I9" s="156" t="s">
        <v>46</v>
      </c>
      <c r="J9" s="1150" t="s">
        <v>169</v>
      </c>
      <c r="K9" s="1151"/>
      <c r="L9" s="155" t="s">
        <v>4</v>
      </c>
      <c r="M9" s="155" t="s">
        <v>85</v>
      </c>
    </row>
    <row r="10" spans="1:13" s="157" customFormat="1" ht="50.25" customHeight="1">
      <c r="A10" s="158"/>
      <c r="B10" s="158"/>
      <c r="C10" s="159"/>
      <c r="D10" s="160"/>
      <c r="E10" s="160"/>
      <c r="F10" s="161"/>
      <c r="G10" s="162" t="s">
        <v>104</v>
      </c>
      <c r="H10" s="226" t="s">
        <v>105</v>
      </c>
      <c r="I10" s="224" t="s">
        <v>699</v>
      </c>
      <c r="J10" s="225" t="s">
        <v>170</v>
      </c>
      <c r="K10" s="225" t="s">
        <v>171</v>
      </c>
      <c r="L10" s="163" t="s">
        <v>106</v>
      </c>
      <c r="M10" s="163"/>
    </row>
    <row r="11" spans="1:13" s="157" customFormat="1" ht="16.5" thickBot="1">
      <c r="A11" s="164">
        <v>1</v>
      </c>
      <c r="B11" s="164">
        <v>2</v>
      </c>
      <c r="C11" s="165"/>
      <c r="D11" s="166">
        <v>3</v>
      </c>
      <c r="E11" s="166"/>
      <c r="F11" s="167"/>
      <c r="G11" s="168">
        <v>4</v>
      </c>
      <c r="H11" s="168">
        <v>5</v>
      </c>
      <c r="I11" s="168">
        <v>6</v>
      </c>
      <c r="J11" s="168">
        <v>7</v>
      </c>
      <c r="K11" s="168">
        <v>8</v>
      </c>
      <c r="L11" s="168">
        <v>9</v>
      </c>
      <c r="M11" s="168">
        <v>10</v>
      </c>
    </row>
    <row r="12" spans="1:13" ht="16.5" thickTop="1">
      <c r="A12" s="911" t="s">
        <v>34</v>
      </c>
      <c r="B12" s="1040"/>
      <c r="C12" s="1041" t="s">
        <v>100</v>
      </c>
      <c r="D12" s="1042"/>
      <c r="E12" s="1042"/>
      <c r="F12" s="1043"/>
      <c r="G12" s="1044">
        <f>G14+G22+G33+G36+G42+G43+G46+G72+G51</f>
        <v>26881079.759999998</v>
      </c>
      <c r="H12" s="1044">
        <f>H14+H22+H33+H36+H42+H43+H46+H72+H51</f>
        <v>26563700</v>
      </c>
      <c r="I12" s="1044">
        <f>I14+I22+I33+I36+I42+I43+I46+I72+I51</f>
        <v>27285207.68</v>
      </c>
      <c r="J12" s="1044">
        <f>J14+J22+J33+J36+J42+J43+J46+J72+J51</f>
        <v>22683974.130000003</v>
      </c>
      <c r="K12" s="1044">
        <f>K14+K22+K33+K36+K42+K43+K46+K72+K51</f>
        <v>4601233.550000001</v>
      </c>
      <c r="L12" s="1045">
        <f>I12/H12</f>
        <v>1.0271614150137218</v>
      </c>
      <c r="M12" s="1046">
        <f>I12/I97</f>
        <v>0.5360675707241903</v>
      </c>
    </row>
    <row r="13" spans="1:13" ht="15.75">
      <c r="A13" s="912"/>
      <c r="B13" s="1047"/>
      <c r="C13" s="1048"/>
      <c r="D13" s="1049"/>
      <c r="E13" s="1042"/>
      <c r="F13" s="1043"/>
      <c r="G13" s="1050"/>
      <c r="H13" s="1050"/>
      <c r="I13" s="1051"/>
      <c r="J13" s="1051"/>
      <c r="K13" s="1052"/>
      <c r="L13" s="1053"/>
      <c r="M13" s="1054"/>
    </row>
    <row r="14" spans="1:13" ht="15.75">
      <c r="A14" s="912"/>
      <c r="B14" s="1047"/>
      <c r="C14" s="1146" t="s">
        <v>107</v>
      </c>
      <c r="D14" s="1147"/>
      <c r="E14" s="1148"/>
      <c r="F14" s="1149"/>
      <c r="G14" s="1055">
        <f>SUM(G15:G21)</f>
        <v>11430329</v>
      </c>
      <c r="H14" s="1055">
        <f>SUM(H15:H21)</f>
        <v>11290329</v>
      </c>
      <c r="I14" s="1055">
        <f>SUM(I15:I21)</f>
        <v>10223845.679999998</v>
      </c>
      <c r="J14" s="1055">
        <f>SUM(J15:J21)</f>
        <v>10223845.679999998</v>
      </c>
      <c r="K14" s="1056">
        <f>SUM(K15:K21)</f>
        <v>0</v>
      </c>
      <c r="L14" s="1045">
        <f aca="true" t="shared" si="0" ref="L14:L81">I14/H14</f>
        <v>0.9055401025071986</v>
      </c>
      <c r="M14" s="1046">
        <f>I14/I97</f>
        <v>0.200866058320455</v>
      </c>
    </row>
    <row r="15" spans="1:13" ht="15.75">
      <c r="A15" s="912"/>
      <c r="B15" s="1047" t="s">
        <v>108</v>
      </c>
      <c r="C15" s="1152" t="s">
        <v>109</v>
      </c>
      <c r="D15" s="1153"/>
      <c r="E15" s="1153"/>
      <c r="F15" s="1154"/>
      <c r="G15" s="1057">
        <v>2693806</v>
      </c>
      <c r="H15" s="1057">
        <v>2553806</v>
      </c>
      <c r="I15" s="1057">
        <v>2231999.06</v>
      </c>
      <c r="J15" s="1057">
        <f aca="true" t="shared" si="1" ref="J15:J21">I15</f>
        <v>2231999.06</v>
      </c>
      <c r="K15" s="1057">
        <v>0</v>
      </c>
      <c r="L15" s="1058">
        <f t="shared" si="0"/>
        <v>0.8739892771808039</v>
      </c>
      <c r="M15" s="1059">
        <f>I15/I97</f>
        <v>0.04385168432600607</v>
      </c>
    </row>
    <row r="16" spans="1:13" ht="15.75">
      <c r="A16" s="912"/>
      <c r="B16" s="1047" t="s">
        <v>110</v>
      </c>
      <c r="C16" s="1152" t="s">
        <v>111</v>
      </c>
      <c r="D16" s="1153"/>
      <c r="E16" s="1153"/>
      <c r="F16" s="1154"/>
      <c r="G16" s="1057">
        <v>7896154</v>
      </c>
      <c r="H16" s="1057">
        <v>7896154</v>
      </c>
      <c r="I16" s="1057">
        <v>6911220.8</v>
      </c>
      <c r="J16" s="1057">
        <f t="shared" si="1"/>
        <v>6911220.8</v>
      </c>
      <c r="K16" s="1057">
        <v>0</v>
      </c>
      <c r="L16" s="1058">
        <f t="shared" si="0"/>
        <v>0.8752641855769276</v>
      </c>
      <c r="M16" s="1059">
        <f>I16/I97</f>
        <v>0.13578351275332845</v>
      </c>
    </row>
    <row r="17" spans="1:13" ht="15.75">
      <c r="A17" s="912"/>
      <c r="B17" s="1047" t="s">
        <v>112</v>
      </c>
      <c r="C17" s="1152" t="s">
        <v>113</v>
      </c>
      <c r="D17" s="1153"/>
      <c r="E17" s="1153"/>
      <c r="F17" s="1154"/>
      <c r="G17" s="1057">
        <v>78697</v>
      </c>
      <c r="H17" s="1057">
        <v>78697</v>
      </c>
      <c r="I17" s="1057">
        <v>93801.01</v>
      </c>
      <c r="J17" s="1057">
        <f t="shared" si="1"/>
        <v>93801.01</v>
      </c>
      <c r="K17" s="1057">
        <v>0</v>
      </c>
      <c r="L17" s="1058">
        <f t="shared" si="0"/>
        <v>1.1919261217073076</v>
      </c>
      <c r="M17" s="1059">
        <f>I17/I97</f>
        <v>0.001842891582571069</v>
      </c>
    </row>
    <row r="18" spans="1:13" ht="15.75">
      <c r="A18" s="912"/>
      <c r="B18" s="1047" t="s">
        <v>114</v>
      </c>
      <c r="C18" s="1152" t="s">
        <v>115</v>
      </c>
      <c r="D18" s="1153"/>
      <c r="E18" s="1153"/>
      <c r="F18" s="1154"/>
      <c r="G18" s="1057">
        <v>373972</v>
      </c>
      <c r="H18" s="1057">
        <v>373972</v>
      </c>
      <c r="I18" s="1057">
        <v>423405.17</v>
      </c>
      <c r="J18" s="1057">
        <f t="shared" si="1"/>
        <v>423405.17</v>
      </c>
      <c r="K18" s="1057">
        <v>0</v>
      </c>
      <c r="L18" s="1058">
        <f t="shared" si="0"/>
        <v>1.1321841474762817</v>
      </c>
      <c r="M18" s="1059">
        <f>I18/I97</f>
        <v>0.008318565267155145</v>
      </c>
    </row>
    <row r="19" spans="1:13" ht="32.25" customHeight="1">
      <c r="A19" s="912"/>
      <c r="B19" s="1060" t="s">
        <v>116</v>
      </c>
      <c r="C19" s="1129" t="s">
        <v>117</v>
      </c>
      <c r="D19" s="1130"/>
      <c r="E19" s="1130"/>
      <c r="F19" s="1131"/>
      <c r="G19" s="1057">
        <v>7700</v>
      </c>
      <c r="H19" s="1057">
        <v>7700</v>
      </c>
      <c r="I19" s="1057">
        <v>9988.1</v>
      </c>
      <c r="J19" s="1057">
        <f t="shared" si="1"/>
        <v>9988.1</v>
      </c>
      <c r="K19" s="1057">
        <v>0</v>
      </c>
      <c r="L19" s="1058">
        <f t="shared" si="0"/>
        <v>1.2971558441558442</v>
      </c>
      <c r="M19" s="1059">
        <f>I19/I97</f>
        <v>0.00019623440532120172</v>
      </c>
    </row>
    <row r="20" spans="1:13" ht="15.75">
      <c r="A20" s="912"/>
      <c r="B20" s="1047" t="s">
        <v>118</v>
      </c>
      <c r="C20" s="1152" t="s">
        <v>119</v>
      </c>
      <c r="D20" s="1153"/>
      <c r="E20" s="1153"/>
      <c r="F20" s="1154"/>
      <c r="G20" s="1057">
        <v>50000</v>
      </c>
      <c r="H20" s="1057">
        <v>50000</v>
      </c>
      <c r="I20" s="1057">
        <v>42141</v>
      </c>
      <c r="J20" s="1057">
        <f t="shared" si="1"/>
        <v>42141</v>
      </c>
      <c r="K20" s="1057">
        <v>0</v>
      </c>
      <c r="L20" s="1058">
        <f t="shared" si="0"/>
        <v>0.84282</v>
      </c>
      <c r="M20" s="1059">
        <f>I20/I97</f>
        <v>0.0008279366520800513</v>
      </c>
    </row>
    <row r="21" spans="1:13" ht="15.75">
      <c r="A21" s="912"/>
      <c r="B21" s="1047" t="s">
        <v>120</v>
      </c>
      <c r="C21" s="1152" t="s">
        <v>121</v>
      </c>
      <c r="D21" s="1153"/>
      <c r="E21" s="1153"/>
      <c r="F21" s="1154"/>
      <c r="G21" s="1057">
        <v>330000</v>
      </c>
      <c r="H21" s="1057">
        <v>330000</v>
      </c>
      <c r="I21" s="1057">
        <v>511290.54</v>
      </c>
      <c r="J21" s="1057">
        <f t="shared" si="1"/>
        <v>511290.54</v>
      </c>
      <c r="K21" s="1057">
        <v>0</v>
      </c>
      <c r="L21" s="1058">
        <f t="shared" si="0"/>
        <v>1.5493652727272726</v>
      </c>
      <c r="M21" s="1059">
        <f>I21/I97</f>
        <v>0.010045233333993061</v>
      </c>
    </row>
    <row r="22" spans="1:13" ht="15.75">
      <c r="A22" s="912"/>
      <c r="B22" s="1047"/>
      <c r="C22" s="1133" t="s">
        <v>123</v>
      </c>
      <c r="D22" s="1134"/>
      <c r="E22" s="1042"/>
      <c r="F22" s="1043"/>
      <c r="G22" s="1055">
        <f>SUM(G23:G32)</f>
        <v>1959342</v>
      </c>
      <c r="H22" s="1055">
        <f>SUM(H23:H32)</f>
        <v>1961362</v>
      </c>
      <c r="I22" s="1055">
        <f>SUM(I23:I32)</f>
        <v>1989736.69</v>
      </c>
      <c r="J22" s="1055">
        <f>SUM(J23:J32)</f>
        <v>1989736.69</v>
      </c>
      <c r="K22" s="1055">
        <f>SUM(K23:K32)</f>
        <v>0</v>
      </c>
      <c r="L22" s="1045">
        <f t="shared" si="0"/>
        <v>1.014466829682639</v>
      </c>
      <c r="M22" s="1046">
        <f>I22/I97</f>
        <v>0.03909199908970938</v>
      </c>
    </row>
    <row r="23" spans="1:13" s="33" customFormat="1" ht="15.75">
      <c r="A23" s="912"/>
      <c r="B23" s="1047" t="s">
        <v>122</v>
      </c>
      <c r="C23" s="1157" t="s">
        <v>167</v>
      </c>
      <c r="D23" s="1158"/>
      <c r="E23" s="1158"/>
      <c r="F23" s="1159"/>
      <c r="G23" s="1057">
        <v>200</v>
      </c>
      <c r="H23" s="1057">
        <v>200</v>
      </c>
      <c r="I23" s="1057">
        <v>20</v>
      </c>
      <c r="J23" s="1057">
        <f>I23</f>
        <v>20</v>
      </c>
      <c r="K23" s="1057">
        <v>0</v>
      </c>
      <c r="L23" s="1061">
        <f t="shared" si="0"/>
        <v>0.1</v>
      </c>
      <c r="M23" s="1059">
        <f>I23/I97</f>
        <v>3.9293640496431096E-07</v>
      </c>
    </row>
    <row r="24" spans="1:13" ht="15.75">
      <c r="A24" s="912"/>
      <c r="B24" s="1047" t="s">
        <v>124</v>
      </c>
      <c r="C24" s="1136" t="s">
        <v>125</v>
      </c>
      <c r="D24" s="1153"/>
      <c r="E24" s="1153"/>
      <c r="F24" s="1154"/>
      <c r="G24" s="1057">
        <v>34386</v>
      </c>
      <c r="H24" s="1057">
        <v>34386</v>
      </c>
      <c r="I24" s="1057">
        <v>25044.8</v>
      </c>
      <c r="J24" s="1057">
        <f aca="true" t="shared" si="2" ref="J24:J32">I24</f>
        <v>25044.8</v>
      </c>
      <c r="K24" s="1057">
        <v>0</v>
      </c>
      <c r="L24" s="1058">
        <f t="shared" si="0"/>
        <v>0.728342930262316</v>
      </c>
      <c r="M24" s="1059">
        <f>I24/I97</f>
        <v>0.0004920506837525088</v>
      </c>
    </row>
    <row r="25" spans="1:13" ht="15.75">
      <c r="A25" s="912"/>
      <c r="B25" s="1047" t="s">
        <v>126</v>
      </c>
      <c r="C25" s="1136" t="s">
        <v>127</v>
      </c>
      <c r="D25" s="1153"/>
      <c r="E25" s="1153"/>
      <c r="F25" s="1154"/>
      <c r="G25" s="1057">
        <v>55058</v>
      </c>
      <c r="H25" s="1057">
        <v>55058</v>
      </c>
      <c r="I25" s="1057">
        <v>33860</v>
      </c>
      <c r="J25" s="1057">
        <f t="shared" si="2"/>
        <v>33860</v>
      </c>
      <c r="K25" s="1057">
        <v>0</v>
      </c>
      <c r="L25" s="1058">
        <f t="shared" si="0"/>
        <v>0.6149878310145664</v>
      </c>
      <c r="M25" s="1059">
        <f>I25/I97</f>
        <v>0.0006652413336045784</v>
      </c>
    </row>
    <row r="26" spans="1:13" ht="33" customHeight="1">
      <c r="A26" s="912"/>
      <c r="B26" s="1060" t="s">
        <v>128</v>
      </c>
      <c r="C26" s="1129" t="s">
        <v>129</v>
      </c>
      <c r="D26" s="1130"/>
      <c r="E26" s="1130"/>
      <c r="F26" s="1131"/>
      <c r="G26" s="1057">
        <v>227717</v>
      </c>
      <c r="H26" s="1057">
        <v>227717</v>
      </c>
      <c r="I26" s="1057">
        <v>221103.05</v>
      </c>
      <c r="J26" s="1057">
        <f t="shared" si="2"/>
        <v>221103.05</v>
      </c>
      <c r="K26" s="1057">
        <v>0</v>
      </c>
      <c r="L26" s="1058">
        <f t="shared" si="0"/>
        <v>0.9709553963911346</v>
      </c>
      <c r="M26" s="1059">
        <f>I26/I97</f>
        <v>0.0043439718796822145</v>
      </c>
    </row>
    <row r="27" spans="1:13" ht="15.75">
      <c r="A27" s="912"/>
      <c r="B27" s="1060" t="s">
        <v>130</v>
      </c>
      <c r="C27" s="1129" t="s">
        <v>184</v>
      </c>
      <c r="D27" s="1130"/>
      <c r="E27" s="1130"/>
      <c r="F27" s="1131"/>
      <c r="G27" s="1057">
        <v>150000</v>
      </c>
      <c r="H27" s="1057">
        <v>150000</v>
      </c>
      <c r="I27" s="1057">
        <v>197359.06</v>
      </c>
      <c r="J27" s="1057">
        <f t="shared" si="2"/>
        <v>197359.06</v>
      </c>
      <c r="K27" s="1057">
        <v>0</v>
      </c>
      <c r="L27" s="1058">
        <f t="shared" si="0"/>
        <v>1.3157270666666667</v>
      </c>
      <c r="M27" s="1059">
        <f aca="true" t="shared" si="3" ref="M27:M32">I27/I$97</f>
        <v>0.0038774779761767872</v>
      </c>
    </row>
    <row r="28" spans="1:13" ht="15.75">
      <c r="A28" s="912"/>
      <c r="B28" s="1060" t="s">
        <v>130</v>
      </c>
      <c r="C28" s="1129" t="s">
        <v>185</v>
      </c>
      <c r="D28" s="1130"/>
      <c r="E28" s="1130"/>
      <c r="F28" s="1131"/>
      <c r="G28" s="1057">
        <v>5506</v>
      </c>
      <c r="H28" s="1057">
        <v>5506</v>
      </c>
      <c r="I28" s="1057">
        <v>16932.58</v>
      </c>
      <c r="J28" s="1057">
        <f t="shared" si="2"/>
        <v>16932.58</v>
      </c>
      <c r="K28" s="1057">
        <v>0</v>
      </c>
      <c r="L28" s="1058">
        <f t="shared" si="0"/>
        <v>3.0752960406828915</v>
      </c>
      <c r="M28" s="1059">
        <f t="shared" si="3"/>
        <v>0.00033267135559852967</v>
      </c>
    </row>
    <row r="29" spans="1:13" ht="15.75">
      <c r="A29" s="912"/>
      <c r="B29" s="1062" t="s">
        <v>83</v>
      </c>
      <c r="C29" s="1136" t="s">
        <v>131</v>
      </c>
      <c r="D29" s="1162"/>
      <c r="E29" s="1162"/>
      <c r="F29" s="1163"/>
      <c r="G29" s="1050">
        <v>3716</v>
      </c>
      <c r="H29" s="1050">
        <v>5736</v>
      </c>
      <c r="I29" s="1050">
        <v>5728.98</v>
      </c>
      <c r="J29" s="1057">
        <f t="shared" si="2"/>
        <v>5728.98</v>
      </c>
      <c r="K29" s="1050">
        <v>0</v>
      </c>
      <c r="L29" s="1058">
        <f t="shared" si="0"/>
        <v>0.9987761506276149</v>
      </c>
      <c r="M29" s="1059">
        <f t="shared" si="3"/>
        <v>0.0001125562402656219</v>
      </c>
    </row>
    <row r="30" spans="1:13" ht="33" customHeight="1">
      <c r="A30" s="912"/>
      <c r="B30" s="1063" t="s">
        <v>174</v>
      </c>
      <c r="C30" s="1123" t="s">
        <v>781</v>
      </c>
      <c r="D30" s="1124"/>
      <c r="E30" s="1124"/>
      <c r="F30" s="1125"/>
      <c r="G30" s="1050">
        <v>1476879</v>
      </c>
      <c r="H30" s="1050">
        <v>1476879</v>
      </c>
      <c r="I30" s="1050">
        <v>1398489.27</v>
      </c>
      <c r="J30" s="1057">
        <f t="shared" si="2"/>
        <v>1398489.27</v>
      </c>
      <c r="K30" s="1050">
        <v>0</v>
      </c>
      <c r="L30" s="1058">
        <f t="shared" si="0"/>
        <v>0.9469220362670199</v>
      </c>
      <c r="M30" s="1059">
        <f t="shared" si="3"/>
        <v>0.02747586730674818</v>
      </c>
    </row>
    <row r="31" spans="1:13" ht="15.75">
      <c r="A31" s="912"/>
      <c r="B31" s="1063" t="s">
        <v>174</v>
      </c>
      <c r="C31" s="1123" t="s">
        <v>783</v>
      </c>
      <c r="D31" s="1124"/>
      <c r="E31" s="1124"/>
      <c r="F31" s="1125"/>
      <c r="G31" s="1050">
        <v>0</v>
      </c>
      <c r="H31" s="1050">
        <v>0</v>
      </c>
      <c r="I31" s="1050">
        <v>77522.56</v>
      </c>
      <c r="J31" s="1057">
        <f t="shared" si="2"/>
        <v>77522.56</v>
      </c>
      <c r="K31" s="1050">
        <v>0</v>
      </c>
      <c r="L31" s="1058" t="s">
        <v>179</v>
      </c>
      <c r="M31" s="1059">
        <f t="shared" si="3"/>
        <v>0.0015230718015015047</v>
      </c>
    </row>
    <row r="32" spans="1:13" ht="15.75">
      <c r="A32" s="912"/>
      <c r="B32" s="1063" t="s">
        <v>174</v>
      </c>
      <c r="C32" s="1123" t="s">
        <v>782</v>
      </c>
      <c r="D32" s="1124"/>
      <c r="E32" s="1124"/>
      <c r="F32" s="1125"/>
      <c r="G32" s="1050">
        <v>5880</v>
      </c>
      <c r="H32" s="1050">
        <v>5880</v>
      </c>
      <c r="I32" s="1050">
        <v>13676.39</v>
      </c>
      <c r="J32" s="1057">
        <f t="shared" si="2"/>
        <v>13676.39</v>
      </c>
      <c r="K32" s="1050">
        <v>0</v>
      </c>
      <c r="L32" s="1058">
        <f>I32/H32</f>
        <v>2.3259166666666666</v>
      </c>
      <c r="M32" s="1059">
        <f t="shared" si="3"/>
        <v>0.00026869757597449263</v>
      </c>
    </row>
    <row r="33" spans="1:13" ht="39" customHeight="1">
      <c r="A33" s="912"/>
      <c r="B33" s="1064"/>
      <c r="C33" s="1133" t="s">
        <v>132</v>
      </c>
      <c r="D33" s="1134"/>
      <c r="E33" s="1134"/>
      <c r="F33" s="1135"/>
      <c r="G33" s="1056">
        <f>SUM(G34:G35)</f>
        <v>306846</v>
      </c>
      <c r="H33" s="1056">
        <f>SUM(H34:H35)</f>
        <v>433616</v>
      </c>
      <c r="I33" s="1056">
        <f>SUM(I34:I35)</f>
        <v>489064.83</v>
      </c>
      <c r="J33" s="1056">
        <f>SUM(J34:J35)</f>
        <v>489064.83</v>
      </c>
      <c r="K33" s="1056">
        <f>SUM(K34:K35)</f>
        <v>0</v>
      </c>
      <c r="L33" s="1045">
        <f t="shared" si="0"/>
        <v>1.1278754243385853</v>
      </c>
      <c r="M33" s="1046">
        <f>I33/I97</f>
        <v>0.009608568804734095</v>
      </c>
    </row>
    <row r="34" spans="1:14" ht="46.5" customHeight="1">
      <c r="A34" s="912"/>
      <c r="B34" s="1065" t="s">
        <v>81</v>
      </c>
      <c r="C34" s="1132" t="s">
        <v>355</v>
      </c>
      <c r="D34" s="1160"/>
      <c r="E34" s="1160"/>
      <c r="F34" s="1161"/>
      <c r="G34" s="1050">
        <v>306346</v>
      </c>
      <c r="H34" s="1050">
        <v>433116</v>
      </c>
      <c r="I34" s="1050">
        <v>488861.83</v>
      </c>
      <c r="J34" s="1050">
        <f>I34</f>
        <v>488861.83</v>
      </c>
      <c r="K34" s="1050">
        <v>0</v>
      </c>
      <c r="L34" s="1058">
        <f t="shared" si="0"/>
        <v>1.1287087754781628</v>
      </c>
      <c r="M34" s="1059">
        <f>I34/I97</f>
        <v>0.009604580500223708</v>
      </c>
      <c r="N34" s="307"/>
    </row>
    <row r="35" spans="1:13" ht="80.25" customHeight="1">
      <c r="A35" s="912"/>
      <c r="B35" s="1060" t="s">
        <v>133</v>
      </c>
      <c r="C35" s="1129" t="s">
        <v>168</v>
      </c>
      <c r="D35" s="1130"/>
      <c r="E35" s="1130"/>
      <c r="F35" s="1131"/>
      <c r="G35" s="1057">
        <v>500</v>
      </c>
      <c r="H35" s="1057">
        <v>500</v>
      </c>
      <c r="I35" s="1057">
        <v>203</v>
      </c>
      <c r="J35" s="1057">
        <v>203</v>
      </c>
      <c r="K35" s="1057">
        <v>0</v>
      </c>
      <c r="L35" s="1058">
        <f t="shared" si="0"/>
        <v>0.406</v>
      </c>
      <c r="M35" s="1059">
        <f>I35/I97</f>
        <v>3.9883045103877565E-06</v>
      </c>
    </row>
    <row r="36" spans="1:13" ht="24" customHeight="1">
      <c r="A36" s="912"/>
      <c r="B36" s="1066"/>
      <c r="C36" s="1139" t="s">
        <v>134</v>
      </c>
      <c r="D36" s="1155"/>
      <c r="E36" s="1155"/>
      <c r="F36" s="1156"/>
      <c r="G36" s="1055">
        <f>SUM(G37:G41)</f>
        <v>1578602</v>
      </c>
      <c r="H36" s="1055">
        <f>SUM(H37:H41)</f>
        <v>959577</v>
      </c>
      <c r="I36" s="1055">
        <f>SUM(I37:I41)</f>
        <v>926822.3300000001</v>
      </c>
      <c r="J36" s="1055">
        <f>SUM(J37:J41)</f>
        <v>418002.45</v>
      </c>
      <c r="K36" s="1055">
        <f>SUM(K37:K41)</f>
        <v>508819.88</v>
      </c>
      <c r="L36" s="1045">
        <f t="shared" si="0"/>
        <v>0.9658655115743708</v>
      </c>
      <c r="M36" s="1046">
        <f>I36/I97</f>
        <v>0.018209111719542315</v>
      </c>
    </row>
    <row r="37" spans="1:13" s="20" customFormat="1" ht="83.25" customHeight="1">
      <c r="A37" s="912"/>
      <c r="B37" s="1065" t="s">
        <v>133</v>
      </c>
      <c r="C37" s="1129" t="s">
        <v>672</v>
      </c>
      <c r="D37" s="1130"/>
      <c r="E37" s="1130"/>
      <c r="F37" s="1131"/>
      <c r="G37" s="1050">
        <v>424327</v>
      </c>
      <c r="H37" s="1050">
        <v>424327</v>
      </c>
      <c r="I37" s="1050">
        <v>359915.57</v>
      </c>
      <c r="J37" s="1050">
        <f>I37</f>
        <v>359915.57</v>
      </c>
      <c r="K37" s="1050">
        <v>0</v>
      </c>
      <c r="L37" s="1058">
        <f t="shared" si="0"/>
        <v>0.8482033196096407</v>
      </c>
      <c r="M37" s="1059">
        <f>I37/I97</f>
        <v>0.00707119650832404</v>
      </c>
    </row>
    <row r="38" spans="1:13" ht="31.5" customHeight="1">
      <c r="A38" s="912"/>
      <c r="B38" s="1060" t="s">
        <v>135</v>
      </c>
      <c r="C38" s="1132" t="s">
        <v>136</v>
      </c>
      <c r="D38" s="1130"/>
      <c r="E38" s="1130"/>
      <c r="F38" s="1131"/>
      <c r="G38" s="1050">
        <v>64275</v>
      </c>
      <c r="H38" s="1050">
        <v>64275</v>
      </c>
      <c r="I38" s="1050">
        <v>58086.88</v>
      </c>
      <c r="J38" s="1050">
        <f>I38</f>
        <v>58086.88</v>
      </c>
      <c r="K38" s="1050">
        <v>0</v>
      </c>
      <c r="L38" s="1058">
        <f t="shared" si="0"/>
        <v>0.9037243096071567</v>
      </c>
      <c r="M38" s="1059">
        <f>I38/I97</f>
        <v>0.0011412224901396666</v>
      </c>
    </row>
    <row r="39" spans="1:13" ht="45.75" customHeight="1">
      <c r="A39" s="912"/>
      <c r="B39" s="1060" t="s">
        <v>137</v>
      </c>
      <c r="C39" s="1132" t="s">
        <v>138</v>
      </c>
      <c r="D39" s="1130"/>
      <c r="E39" s="1130"/>
      <c r="F39" s="1131"/>
      <c r="G39" s="1057">
        <v>30000</v>
      </c>
      <c r="H39" s="1057">
        <v>30000</v>
      </c>
      <c r="I39" s="1057">
        <v>28674.5</v>
      </c>
      <c r="J39" s="1057">
        <v>0</v>
      </c>
      <c r="K39" s="1057">
        <f>I39</f>
        <v>28674.5</v>
      </c>
      <c r="L39" s="1058">
        <f t="shared" si="0"/>
        <v>0.9558166666666666</v>
      </c>
      <c r="M39" s="1059">
        <f>I39/I97</f>
        <v>0.0005633627472074567</v>
      </c>
    </row>
    <row r="40" spans="1:13" ht="30.75" customHeight="1">
      <c r="A40" s="912"/>
      <c r="B40" s="1060" t="s">
        <v>139</v>
      </c>
      <c r="C40" s="1132" t="s">
        <v>140</v>
      </c>
      <c r="D40" s="1130"/>
      <c r="E40" s="1130"/>
      <c r="F40" s="1131"/>
      <c r="G40" s="1057">
        <v>1000000</v>
      </c>
      <c r="H40" s="1057">
        <v>440975</v>
      </c>
      <c r="I40" s="1057">
        <v>437053.58</v>
      </c>
      <c r="J40" s="1057">
        <v>0</v>
      </c>
      <c r="K40" s="1057">
        <f>I40</f>
        <v>437053.58</v>
      </c>
      <c r="L40" s="1058">
        <f t="shared" si="0"/>
        <v>0.9911073870400817</v>
      </c>
      <c r="M40" s="1059">
        <f>I40/I97</f>
        <v>0.008586713125099094</v>
      </c>
    </row>
    <row r="41" spans="1:13" ht="49.5" customHeight="1">
      <c r="A41" s="912"/>
      <c r="B41" s="1060" t="s">
        <v>141</v>
      </c>
      <c r="C41" s="1136" t="s">
        <v>700</v>
      </c>
      <c r="D41" s="1137"/>
      <c r="E41" s="1137"/>
      <c r="F41" s="1138"/>
      <c r="G41" s="1057">
        <v>60000</v>
      </c>
      <c r="H41" s="1057">
        <v>0</v>
      </c>
      <c r="I41" s="1057">
        <v>43091.8</v>
      </c>
      <c r="J41" s="1057">
        <v>0</v>
      </c>
      <c r="K41" s="1057">
        <f>I41</f>
        <v>43091.8</v>
      </c>
      <c r="L41" s="1058" t="s">
        <v>179</v>
      </c>
      <c r="M41" s="1059">
        <f>I41/I97</f>
        <v>0.0008466168487720548</v>
      </c>
    </row>
    <row r="42" spans="1:13" ht="74.25" customHeight="1">
      <c r="A42" s="912"/>
      <c r="B42" s="1067" t="s">
        <v>82</v>
      </c>
      <c r="C42" s="1133" t="s">
        <v>142</v>
      </c>
      <c r="D42" s="1134"/>
      <c r="E42" s="1134"/>
      <c r="F42" s="1135"/>
      <c r="G42" s="1056">
        <v>9634</v>
      </c>
      <c r="H42" s="1056">
        <v>15364</v>
      </c>
      <c r="I42" s="1056">
        <v>36220.46</v>
      </c>
      <c r="J42" s="1056">
        <f>I42</f>
        <v>36220.46</v>
      </c>
      <c r="K42" s="1056">
        <v>0</v>
      </c>
      <c r="L42" s="1045">
        <f t="shared" si="0"/>
        <v>2.357488935173132</v>
      </c>
      <c r="M42" s="1046">
        <f>L42/I97</f>
        <v>4.6317161346503595E-08</v>
      </c>
    </row>
    <row r="43" spans="1:13" ht="15.75">
      <c r="A43" s="912"/>
      <c r="B43" s="1068"/>
      <c r="C43" s="1139" t="s">
        <v>143</v>
      </c>
      <c r="D43" s="1140"/>
      <c r="E43" s="1140"/>
      <c r="F43" s="1141"/>
      <c r="G43" s="1056">
        <f>SUM(G44:G45)</f>
        <v>70748</v>
      </c>
      <c r="H43" s="1056">
        <f>SUM(H44:H45)</f>
        <v>80748</v>
      </c>
      <c r="I43" s="1056">
        <f>SUM(I44:I45)</f>
        <v>125813.82999999999</v>
      </c>
      <c r="J43" s="1056">
        <f>SUM(J44:J45)</f>
        <v>125813.82999999999</v>
      </c>
      <c r="K43" s="1056">
        <f>SUM(K44:K45)</f>
        <v>0</v>
      </c>
      <c r="L43" s="1045">
        <f t="shared" si="0"/>
        <v>1.5581045970178826</v>
      </c>
      <c r="M43" s="1046">
        <f>I43/I97</f>
        <v>0.0024718417027495485</v>
      </c>
    </row>
    <row r="44" spans="1:13" ht="33" customHeight="1">
      <c r="A44" s="912"/>
      <c r="B44" s="1065" t="s">
        <v>80</v>
      </c>
      <c r="C44" s="1132" t="s">
        <v>144</v>
      </c>
      <c r="D44" s="1130"/>
      <c r="E44" s="1130"/>
      <c r="F44" s="1131"/>
      <c r="G44" s="1050">
        <v>40764</v>
      </c>
      <c r="H44" s="1050">
        <v>40764</v>
      </c>
      <c r="I44" s="1050">
        <v>52437.63</v>
      </c>
      <c r="J44" s="1050">
        <f>I44</f>
        <v>52437.63</v>
      </c>
      <c r="K44" s="1050">
        <v>0</v>
      </c>
      <c r="L44" s="1058">
        <f t="shared" si="0"/>
        <v>1.2863710627023843</v>
      </c>
      <c r="M44" s="1059">
        <f>I44/I97</f>
        <v>0.001030232690852435</v>
      </c>
    </row>
    <row r="45" spans="1:13" ht="15.75">
      <c r="A45" s="912"/>
      <c r="B45" s="1064" t="s">
        <v>79</v>
      </c>
      <c r="C45" s="1136" t="s">
        <v>145</v>
      </c>
      <c r="D45" s="1137"/>
      <c r="E45" s="1137"/>
      <c r="F45" s="1138"/>
      <c r="G45" s="1050">
        <v>29984</v>
      </c>
      <c r="H45" s="1050">
        <v>39984</v>
      </c>
      <c r="I45" s="1050">
        <v>73376.2</v>
      </c>
      <c r="J45" s="1050">
        <f>I45</f>
        <v>73376.2</v>
      </c>
      <c r="K45" s="1050">
        <v>0</v>
      </c>
      <c r="L45" s="1058">
        <f t="shared" si="0"/>
        <v>1.8351390556222489</v>
      </c>
      <c r="M45" s="1059">
        <f>I45/I97</f>
        <v>0.0014416090118971137</v>
      </c>
    </row>
    <row r="46" spans="1:13" ht="15.75">
      <c r="A46" s="912"/>
      <c r="B46" s="1047"/>
      <c r="C46" s="1133" t="s">
        <v>146</v>
      </c>
      <c r="D46" s="1134"/>
      <c r="E46" s="1134"/>
      <c r="F46" s="1135"/>
      <c r="G46" s="1055">
        <f>SUM(G47:G50)</f>
        <v>135000</v>
      </c>
      <c r="H46" s="1055">
        <f>SUM(H47:H50)</f>
        <v>30000</v>
      </c>
      <c r="I46" s="1055">
        <f>SUM(I47:I50)</f>
        <v>47537.81</v>
      </c>
      <c r="J46" s="1055">
        <f>SUM(J47:J50)</f>
        <v>17537.81</v>
      </c>
      <c r="K46" s="1055">
        <f>SUM(K47:K50)</f>
        <v>30000</v>
      </c>
      <c r="L46" s="1045">
        <f>I46/H46</f>
        <v>1.5845936666666667</v>
      </c>
      <c r="M46" s="1046">
        <f>I46/I97</f>
        <v>0.0009339668080638235</v>
      </c>
    </row>
    <row r="47" spans="1:13" ht="63" customHeight="1">
      <c r="A47" s="912"/>
      <c r="B47" s="1063" t="s">
        <v>707</v>
      </c>
      <c r="C47" s="1184" t="s">
        <v>708</v>
      </c>
      <c r="D47" s="1130"/>
      <c r="E47" s="1130"/>
      <c r="F47" s="1131"/>
      <c r="G47" s="1069">
        <v>0</v>
      </c>
      <c r="H47" s="1069">
        <v>0</v>
      </c>
      <c r="I47" s="1069">
        <v>17537.81</v>
      </c>
      <c r="J47" s="1069">
        <v>17537.81</v>
      </c>
      <c r="K47" s="1069">
        <v>0</v>
      </c>
      <c r="L47" s="1070" t="s">
        <v>179</v>
      </c>
      <c r="M47" s="1071">
        <f>I47/I97</f>
        <v>0.0003445622006173571</v>
      </c>
    </row>
    <row r="48" spans="1:13" s="20" customFormat="1" ht="31.5" customHeight="1">
      <c r="A48" s="912"/>
      <c r="B48" s="1060" t="s">
        <v>211</v>
      </c>
      <c r="C48" s="1129" t="s">
        <v>358</v>
      </c>
      <c r="D48" s="1165"/>
      <c r="E48" s="1165"/>
      <c r="F48" s="1166"/>
      <c r="G48" s="1050">
        <v>100000</v>
      </c>
      <c r="H48" s="1050">
        <v>0</v>
      </c>
      <c r="I48" s="1051">
        <v>0</v>
      </c>
      <c r="J48" s="1051">
        <f>I48</f>
        <v>0</v>
      </c>
      <c r="K48" s="1051">
        <v>0</v>
      </c>
      <c r="L48" s="1058" t="s">
        <v>179</v>
      </c>
      <c r="M48" s="1059">
        <f>I48/I97</f>
        <v>0</v>
      </c>
    </row>
    <row r="49" spans="1:13" s="20" customFormat="1" ht="48" customHeight="1">
      <c r="A49" s="912"/>
      <c r="B49" s="1065" t="s">
        <v>211</v>
      </c>
      <c r="C49" s="1126" t="s">
        <v>360</v>
      </c>
      <c r="D49" s="1127"/>
      <c r="E49" s="1127"/>
      <c r="F49" s="1128"/>
      <c r="G49" s="1072">
        <v>35000</v>
      </c>
      <c r="H49" s="1057">
        <v>0</v>
      </c>
      <c r="I49" s="1050">
        <v>0</v>
      </c>
      <c r="J49" s="1050">
        <v>0</v>
      </c>
      <c r="K49" s="1050">
        <f>I49</f>
        <v>0</v>
      </c>
      <c r="L49" s="1058">
        <v>0</v>
      </c>
      <c r="M49" s="1059">
        <f>I49/93</f>
        <v>0</v>
      </c>
    </row>
    <row r="50" spans="1:13" s="20" customFormat="1" ht="48.75" customHeight="1">
      <c r="A50" s="912"/>
      <c r="B50" s="1065" t="s">
        <v>211</v>
      </c>
      <c r="C50" s="1126" t="s">
        <v>359</v>
      </c>
      <c r="D50" s="1127"/>
      <c r="E50" s="1127"/>
      <c r="F50" s="1128"/>
      <c r="G50" s="1072">
        <v>0</v>
      </c>
      <c r="H50" s="1057">
        <v>30000</v>
      </c>
      <c r="I50" s="1050">
        <v>30000</v>
      </c>
      <c r="J50" s="1050">
        <v>0</v>
      </c>
      <c r="K50" s="1050">
        <f>I50</f>
        <v>30000</v>
      </c>
      <c r="L50" s="1058">
        <f>I50/H50</f>
        <v>1</v>
      </c>
      <c r="M50" s="1059">
        <f>I50/I97</f>
        <v>0.0005894046074464665</v>
      </c>
    </row>
    <row r="51" spans="1:13" s="227" customFormat="1" ht="45.75" customHeight="1">
      <c r="A51" s="913"/>
      <c r="B51" s="1073"/>
      <c r="C51" s="1185" t="s">
        <v>298</v>
      </c>
      <c r="D51" s="1186"/>
      <c r="E51" s="1186"/>
      <c r="F51" s="1187"/>
      <c r="G51" s="1074">
        <f>SUM(G52:G71)</f>
        <v>2483323.76</v>
      </c>
      <c r="H51" s="1056">
        <f>SUM(H52:H71)</f>
        <v>2309540</v>
      </c>
      <c r="I51" s="1056">
        <f>SUM(I52:I71)</f>
        <v>3887878.2</v>
      </c>
      <c r="J51" s="1056">
        <f>SUM(J52:J71)</f>
        <v>365966.92</v>
      </c>
      <c r="K51" s="1056">
        <f>SUM(K52:K71)</f>
        <v>3521911.2800000003</v>
      </c>
      <c r="L51" s="1075">
        <f aca="true" t="shared" si="4" ref="L51:L70">I51/H51</f>
        <v>1.683399378231163</v>
      </c>
      <c r="M51" s="1059">
        <f>I51/I97</f>
        <v>0.07638444414235582</v>
      </c>
    </row>
    <row r="52" spans="1:13" s="20" customFormat="1" ht="67.5" customHeight="1">
      <c r="A52" s="912"/>
      <c r="B52" s="1065" t="s">
        <v>208</v>
      </c>
      <c r="C52" s="1126" t="s">
        <v>206</v>
      </c>
      <c r="D52" s="1127"/>
      <c r="E52" s="1127"/>
      <c r="F52" s="1128"/>
      <c r="G52" s="1072">
        <v>126278.43</v>
      </c>
      <c r="H52" s="1050">
        <v>212500</v>
      </c>
      <c r="I52" s="1050">
        <v>212500</v>
      </c>
      <c r="J52" s="1057">
        <f aca="true" t="shared" si="5" ref="J52:J58">I52</f>
        <v>212500</v>
      </c>
      <c r="K52" s="1057">
        <v>0</v>
      </c>
      <c r="L52" s="1075">
        <f t="shared" si="4"/>
        <v>1</v>
      </c>
      <c r="M52" s="1059">
        <f>I52/I97</f>
        <v>0.004174949302745804</v>
      </c>
    </row>
    <row r="53" spans="1:13" s="20" customFormat="1" ht="56.25" customHeight="1">
      <c r="A53" s="912"/>
      <c r="B53" s="1065" t="s">
        <v>208</v>
      </c>
      <c r="C53" s="1126" t="s">
        <v>306</v>
      </c>
      <c r="D53" s="1127"/>
      <c r="E53" s="1127"/>
      <c r="F53" s="1128"/>
      <c r="G53" s="1072">
        <v>95548</v>
      </c>
      <c r="H53" s="1050">
        <v>95064</v>
      </c>
      <c r="I53" s="1057">
        <v>95064</v>
      </c>
      <c r="J53" s="1057">
        <f t="shared" si="5"/>
        <v>95064</v>
      </c>
      <c r="K53" s="1057">
        <v>0</v>
      </c>
      <c r="L53" s="1075">
        <f t="shared" si="4"/>
        <v>1</v>
      </c>
      <c r="M53" s="1059">
        <f>I53/I97</f>
        <v>0.0018677053200763629</v>
      </c>
    </row>
    <row r="54" spans="1:13" s="20" customFormat="1" ht="65.25" customHeight="1">
      <c r="A54" s="912"/>
      <c r="B54" s="1065" t="s">
        <v>208</v>
      </c>
      <c r="C54" s="1126" t="s">
        <v>361</v>
      </c>
      <c r="D54" s="1127"/>
      <c r="E54" s="1127"/>
      <c r="F54" s="1128"/>
      <c r="G54" s="1072">
        <v>18935</v>
      </c>
      <c r="H54" s="1050">
        <v>18935</v>
      </c>
      <c r="I54" s="1057">
        <v>0</v>
      </c>
      <c r="J54" s="1057">
        <f t="shared" si="5"/>
        <v>0</v>
      </c>
      <c r="K54" s="1057">
        <v>0</v>
      </c>
      <c r="L54" s="1075">
        <f t="shared" si="4"/>
        <v>0</v>
      </c>
      <c r="M54" s="1059">
        <f>I54/I97</f>
        <v>0</v>
      </c>
    </row>
    <row r="55" spans="1:13" s="20" customFormat="1" ht="65.25" customHeight="1">
      <c r="A55" s="912"/>
      <c r="B55" s="1065" t="s">
        <v>208</v>
      </c>
      <c r="C55" s="1126" t="s">
        <v>701</v>
      </c>
      <c r="D55" s="1127"/>
      <c r="E55" s="1127"/>
      <c r="F55" s="1128"/>
      <c r="G55" s="1072">
        <v>0</v>
      </c>
      <c r="H55" s="1050">
        <v>0</v>
      </c>
      <c r="I55" s="1057">
        <v>30376.92</v>
      </c>
      <c r="J55" s="1057">
        <f t="shared" si="5"/>
        <v>30376.92</v>
      </c>
      <c r="K55" s="1057">
        <v>0</v>
      </c>
      <c r="L55" s="1075" t="s">
        <v>179</v>
      </c>
      <c r="M55" s="1059">
        <f>I55/I97</f>
        <v>0.0005968098869344238</v>
      </c>
    </row>
    <row r="56" spans="1:13" s="20" customFormat="1" ht="72.75" customHeight="1">
      <c r="A56" s="912"/>
      <c r="B56" s="1065" t="s">
        <v>176</v>
      </c>
      <c r="C56" s="1126" t="s">
        <v>207</v>
      </c>
      <c r="D56" s="1127"/>
      <c r="E56" s="1127"/>
      <c r="F56" s="1128"/>
      <c r="G56" s="1050">
        <v>6685.33</v>
      </c>
      <c r="H56" s="1050">
        <v>11250</v>
      </c>
      <c r="I56" s="1050">
        <v>11250</v>
      </c>
      <c r="J56" s="1050">
        <f t="shared" si="5"/>
        <v>11250</v>
      </c>
      <c r="K56" s="1050">
        <v>0</v>
      </c>
      <c r="L56" s="1058">
        <f t="shared" si="4"/>
        <v>1</v>
      </c>
      <c r="M56" s="1059">
        <f>I56/I97</f>
        <v>0.0002210267277924249</v>
      </c>
    </row>
    <row r="57" spans="1:13" s="20" customFormat="1" ht="72.75" customHeight="1">
      <c r="A57" s="912"/>
      <c r="B57" s="1060" t="s">
        <v>176</v>
      </c>
      <c r="C57" s="1126" t="s">
        <v>361</v>
      </c>
      <c r="D57" s="1127"/>
      <c r="E57" s="1127"/>
      <c r="F57" s="1128"/>
      <c r="G57" s="1057">
        <v>3342</v>
      </c>
      <c r="H57" s="1057">
        <v>3342</v>
      </c>
      <c r="I57" s="1057">
        <v>0</v>
      </c>
      <c r="J57" s="1057">
        <f t="shared" si="5"/>
        <v>0</v>
      </c>
      <c r="K57" s="1057">
        <v>0</v>
      </c>
      <c r="L57" s="1058">
        <f t="shared" si="4"/>
        <v>0</v>
      </c>
      <c r="M57" s="1059">
        <f>I57/I97</f>
        <v>0</v>
      </c>
    </row>
    <row r="58" spans="1:13" s="20" customFormat="1" ht="48.75" customHeight="1">
      <c r="A58" s="912"/>
      <c r="B58" s="1076" t="s">
        <v>176</v>
      </c>
      <c r="C58" s="1126" t="s">
        <v>334</v>
      </c>
      <c r="D58" s="1127"/>
      <c r="E58" s="1127"/>
      <c r="F58" s="1128"/>
      <c r="G58" s="1057">
        <v>16861</v>
      </c>
      <c r="H58" s="1057">
        <v>16776</v>
      </c>
      <c r="I58" s="1057">
        <v>16776</v>
      </c>
      <c r="J58" s="1057">
        <f t="shared" si="5"/>
        <v>16776</v>
      </c>
      <c r="K58" s="1057">
        <v>0</v>
      </c>
      <c r="L58" s="1058">
        <f t="shared" si="4"/>
        <v>1</v>
      </c>
      <c r="M58" s="1059">
        <v>0</v>
      </c>
    </row>
    <row r="59" spans="1:13" s="20" customFormat="1" ht="68.25" customHeight="1">
      <c r="A59" s="912"/>
      <c r="B59" s="1060" t="s">
        <v>209</v>
      </c>
      <c r="C59" s="1126" t="s">
        <v>307</v>
      </c>
      <c r="D59" s="1127"/>
      <c r="E59" s="1127"/>
      <c r="F59" s="1128"/>
      <c r="G59" s="1050">
        <v>0</v>
      </c>
      <c r="H59" s="1050">
        <v>0</v>
      </c>
      <c r="I59" s="1051">
        <v>2283642.56</v>
      </c>
      <c r="J59" s="1051">
        <v>0</v>
      </c>
      <c r="K59" s="1051">
        <f>I59</f>
        <v>2283642.56</v>
      </c>
      <c r="L59" s="1058" t="s">
        <v>179</v>
      </c>
      <c r="M59" s="1059">
        <f>I59/I97</f>
        <v>0.04486631488749479</v>
      </c>
    </row>
    <row r="60" spans="1:13" s="20" customFormat="1" ht="70.5" customHeight="1">
      <c r="A60" s="912"/>
      <c r="B60" s="1060" t="s">
        <v>209</v>
      </c>
      <c r="C60" s="1126" t="s">
        <v>308</v>
      </c>
      <c r="D60" s="1127"/>
      <c r="E60" s="1127"/>
      <c r="F60" s="1128"/>
      <c r="G60" s="1050">
        <v>410428</v>
      </c>
      <c r="H60" s="1050">
        <v>410428</v>
      </c>
      <c r="I60" s="1051">
        <v>319108.89</v>
      </c>
      <c r="J60" s="1051">
        <v>0</v>
      </c>
      <c r="K60" s="1051">
        <f>I60</f>
        <v>319108.89</v>
      </c>
      <c r="L60" s="1058">
        <v>0</v>
      </c>
      <c r="M60" s="1059">
        <f>I60/I85</f>
        <v>0.024758980253265443</v>
      </c>
    </row>
    <row r="61" spans="1:13" s="20" customFormat="1" ht="67.5" customHeight="1">
      <c r="A61" s="912"/>
      <c r="B61" s="1060" t="s">
        <v>209</v>
      </c>
      <c r="C61" s="1126" t="s">
        <v>362</v>
      </c>
      <c r="D61" s="1127"/>
      <c r="E61" s="1127"/>
      <c r="F61" s="1128"/>
      <c r="G61" s="1057">
        <v>350000</v>
      </c>
      <c r="H61" s="1057">
        <v>350000</v>
      </c>
      <c r="I61" s="1057">
        <v>0</v>
      </c>
      <c r="J61" s="1050">
        <v>0</v>
      </c>
      <c r="K61" s="1072">
        <f aca="true" t="shared" si="6" ref="K61:K71">I61</f>
        <v>0</v>
      </c>
      <c r="L61" s="1058">
        <f t="shared" si="4"/>
        <v>0</v>
      </c>
      <c r="M61" s="1059">
        <f aca="true" t="shared" si="7" ref="M61:M71">I61/I$97</f>
        <v>0</v>
      </c>
    </row>
    <row r="62" spans="1:13" s="20" customFormat="1" ht="45.75" customHeight="1">
      <c r="A62" s="912"/>
      <c r="B62" s="1060" t="s">
        <v>209</v>
      </c>
      <c r="C62" s="1126" t="s">
        <v>804</v>
      </c>
      <c r="D62" s="1127"/>
      <c r="E62" s="1127"/>
      <c r="F62" s="1128"/>
      <c r="G62" s="1057">
        <v>6000</v>
      </c>
      <c r="H62" s="1057">
        <v>6000</v>
      </c>
      <c r="I62" s="1057">
        <v>0</v>
      </c>
      <c r="J62" s="1057">
        <v>0</v>
      </c>
      <c r="K62" s="1050">
        <f t="shared" si="6"/>
        <v>0</v>
      </c>
      <c r="L62" s="1058">
        <v>0</v>
      </c>
      <c r="M62" s="1059">
        <f t="shared" si="7"/>
        <v>0</v>
      </c>
    </row>
    <row r="63" spans="1:13" s="20" customFormat="1" ht="67.5" customHeight="1">
      <c r="A63" s="912"/>
      <c r="B63" s="1060" t="s">
        <v>209</v>
      </c>
      <c r="C63" s="1126" t="s">
        <v>309</v>
      </c>
      <c r="D63" s="1127"/>
      <c r="E63" s="1127"/>
      <c r="F63" s="1128"/>
      <c r="G63" s="1057">
        <v>0</v>
      </c>
      <c r="H63" s="1057">
        <v>0</v>
      </c>
      <c r="I63" s="1057">
        <v>18937.6</v>
      </c>
      <c r="J63" s="1057">
        <v>0</v>
      </c>
      <c r="K63" s="1050">
        <f t="shared" si="6"/>
        <v>18937.6</v>
      </c>
      <c r="L63" s="1058" t="s">
        <v>179</v>
      </c>
      <c r="M63" s="1059">
        <f t="shared" si="7"/>
        <v>0.0003720636231326067</v>
      </c>
    </row>
    <row r="64" spans="1:13" s="20" customFormat="1" ht="67.5" customHeight="1">
      <c r="A64" s="912"/>
      <c r="B64" s="1060" t="s">
        <v>209</v>
      </c>
      <c r="C64" s="1126" t="s">
        <v>363</v>
      </c>
      <c r="D64" s="1127"/>
      <c r="E64" s="1127"/>
      <c r="F64" s="1128"/>
      <c r="G64" s="1057">
        <v>350000</v>
      </c>
      <c r="H64" s="1057">
        <v>350000</v>
      </c>
      <c r="I64" s="1057">
        <v>492.79</v>
      </c>
      <c r="J64" s="1057">
        <v>0</v>
      </c>
      <c r="K64" s="1057">
        <f t="shared" si="6"/>
        <v>492.79</v>
      </c>
      <c r="L64" s="1058">
        <f t="shared" si="4"/>
        <v>0.0014079714285714286</v>
      </c>
      <c r="M64" s="1059">
        <f t="shared" si="7"/>
        <v>9.68175655011814E-06</v>
      </c>
    </row>
    <row r="65" spans="1:13" s="20" customFormat="1" ht="67.5" customHeight="1">
      <c r="A65" s="912"/>
      <c r="B65" s="1060" t="s">
        <v>209</v>
      </c>
      <c r="C65" s="1126" t="s">
        <v>364</v>
      </c>
      <c r="D65" s="1127"/>
      <c r="E65" s="1127"/>
      <c r="F65" s="1128"/>
      <c r="G65" s="1057">
        <v>90000</v>
      </c>
      <c r="H65" s="1057">
        <v>90000</v>
      </c>
      <c r="I65" s="1057">
        <v>229917.12</v>
      </c>
      <c r="J65" s="1057">
        <v>0</v>
      </c>
      <c r="K65" s="1057">
        <f t="shared" si="6"/>
        <v>229917.12</v>
      </c>
      <c r="L65" s="1058">
        <f t="shared" si="4"/>
        <v>2.554634666666667</v>
      </c>
      <c r="M65" s="1059">
        <f t="shared" si="7"/>
        <v>0.004517140328627403</v>
      </c>
    </row>
    <row r="66" spans="1:13" s="20" customFormat="1" ht="67.5" customHeight="1">
      <c r="A66" s="912"/>
      <c r="B66" s="1060" t="s">
        <v>209</v>
      </c>
      <c r="C66" s="1126" t="s">
        <v>365</v>
      </c>
      <c r="D66" s="1127"/>
      <c r="E66" s="1127"/>
      <c r="F66" s="1128"/>
      <c r="G66" s="1057">
        <v>24999</v>
      </c>
      <c r="H66" s="1057">
        <v>24999</v>
      </c>
      <c r="I66" s="1057">
        <v>24999</v>
      </c>
      <c r="J66" s="1057">
        <v>0</v>
      </c>
      <c r="K66" s="1057">
        <f t="shared" si="6"/>
        <v>24999</v>
      </c>
      <c r="L66" s="1058">
        <f t="shared" si="4"/>
        <v>1</v>
      </c>
      <c r="M66" s="1059">
        <f t="shared" si="7"/>
        <v>0.0004911508593851405</v>
      </c>
    </row>
    <row r="67" spans="1:13" s="20" customFormat="1" ht="67.5" customHeight="1">
      <c r="A67" s="912"/>
      <c r="B67" s="1060" t="s">
        <v>209</v>
      </c>
      <c r="C67" s="1126" t="s">
        <v>366</v>
      </c>
      <c r="D67" s="1127"/>
      <c r="E67" s="1127"/>
      <c r="F67" s="1128"/>
      <c r="G67" s="1057">
        <v>380000</v>
      </c>
      <c r="H67" s="1057">
        <v>110000</v>
      </c>
      <c r="I67" s="1057">
        <v>0</v>
      </c>
      <c r="J67" s="1057">
        <v>0</v>
      </c>
      <c r="K67" s="1057">
        <f t="shared" si="6"/>
        <v>0</v>
      </c>
      <c r="L67" s="1058">
        <f t="shared" si="4"/>
        <v>0</v>
      </c>
      <c r="M67" s="1059">
        <f t="shared" si="7"/>
        <v>0</v>
      </c>
    </row>
    <row r="68" spans="1:13" s="20" customFormat="1" ht="67.5" customHeight="1">
      <c r="A68" s="912"/>
      <c r="B68" s="1060" t="s">
        <v>209</v>
      </c>
      <c r="C68" s="1126" t="s">
        <v>367</v>
      </c>
      <c r="D68" s="1127"/>
      <c r="E68" s="1127"/>
      <c r="F68" s="1128"/>
      <c r="G68" s="1057">
        <v>200000</v>
      </c>
      <c r="H68" s="1057">
        <v>181000</v>
      </c>
      <c r="I68" s="1057">
        <v>180018</v>
      </c>
      <c r="J68" s="1057">
        <v>0</v>
      </c>
      <c r="K68" s="1057">
        <f t="shared" si="6"/>
        <v>180018</v>
      </c>
      <c r="L68" s="1058">
        <f t="shared" si="4"/>
        <v>0.9945745856353592</v>
      </c>
      <c r="M68" s="1059">
        <f t="shared" si="7"/>
        <v>0.0035367812874432664</v>
      </c>
    </row>
    <row r="69" spans="1:13" s="20" customFormat="1" ht="67.5" customHeight="1">
      <c r="A69" s="912"/>
      <c r="B69" s="1060" t="s">
        <v>209</v>
      </c>
      <c r="C69" s="1126" t="s">
        <v>369</v>
      </c>
      <c r="D69" s="1127"/>
      <c r="E69" s="1127"/>
      <c r="F69" s="1128"/>
      <c r="G69" s="1057">
        <v>0</v>
      </c>
      <c r="H69" s="1057">
        <v>0</v>
      </c>
      <c r="I69" s="1057">
        <v>109300.32</v>
      </c>
      <c r="J69" s="1057"/>
      <c r="K69" s="1057">
        <f t="shared" si="6"/>
        <v>109300.32</v>
      </c>
      <c r="L69" s="1058" t="s">
        <v>179</v>
      </c>
      <c r="M69" s="1059">
        <f t="shared" si="7"/>
        <v>0.0021474037401124388</v>
      </c>
    </row>
    <row r="70" spans="1:13" s="20" customFormat="1" ht="67.5" customHeight="1">
      <c r="A70" s="912"/>
      <c r="B70" s="1060" t="s">
        <v>209</v>
      </c>
      <c r="C70" s="1126" t="s">
        <v>310</v>
      </c>
      <c r="D70" s="1127"/>
      <c r="E70" s="1127"/>
      <c r="F70" s="1128"/>
      <c r="G70" s="1057">
        <v>404247</v>
      </c>
      <c r="H70" s="1057">
        <v>404247</v>
      </c>
      <c r="I70" s="1057">
        <v>330496</v>
      </c>
      <c r="J70" s="1057">
        <v>0</v>
      </c>
      <c r="K70" s="1057">
        <f t="shared" si="6"/>
        <v>330496</v>
      </c>
      <c r="L70" s="1058">
        <f t="shared" si="4"/>
        <v>0.817559561357289</v>
      </c>
      <c r="M70" s="1059">
        <f t="shared" si="7"/>
        <v>0.0064931955047542456</v>
      </c>
    </row>
    <row r="71" spans="1:13" s="20" customFormat="1" ht="65.25" customHeight="1">
      <c r="A71" s="912"/>
      <c r="B71" s="1060" t="s">
        <v>209</v>
      </c>
      <c r="C71" s="1169" t="s">
        <v>368</v>
      </c>
      <c r="D71" s="1170"/>
      <c r="E71" s="1170"/>
      <c r="F71" s="1171"/>
      <c r="G71" s="1057">
        <v>0</v>
      </c>
      <c r="H71" s="1057">
        <v>24999</v>
      </c>
      <c r="I71" s="1057">
        <v>24999</v>
      </c>
      <c r="J71" s="1057">
        <v>0</v>
      </c>
      <c r="K71" s="1057">
        <f t="shared" si="6"/>
        <v>24999</v>
      </c>
      <c r="L71" s="1058">
        <v>0</v>
      </c>
      <c r="M71" s="1059">
        <f t="shared" si="7"/>
        <v>0.0004911508593851405</v>
      </c>
    </row>
    <row r="72" spans="1:13" ht="15.75" customHeight="1">
      <c r="A72" s="912"/>
      <c r="B72" s="1047"/>
      <c r="C72" s="1133" t="s">
        <v>177</v>
      </c>
      <c r="D72" s="1134"/>
      <c r="E72" s="1134"/>
      <c r="F72" s="1135"/>
      <c r="G72" s="1055">
        <f>SUM(G73:G83)</f>
        <v>8907255</v>
      </c>
      <c r="H72" s="1055">
        <f>SUM(H73:H83)</f>
        <v>9483164</v>
      </c>
      <c r="I72" s="1055">
        <f>SUM(I73:I83)</f>
        <v>9558287.850000001</v>
      </c>
      <c r="J72" s="1055">
        <f>SUM(J73:J83)</f>
        <v>9017785.46</v>
      </c>
      <c r="K72" s="1055">
        <f>SUM(K73:K83)</f>
        <v>540502.39</v>
      </c>
      <c r="L72" s="1045">
        <f t="shared" si="0"/>
        <v>1.00792181280425</v>
      </c>
      <c r="M72" s="1046">
        <f>I72/I97</f>
        <v>0.18778996326965267</v>
      </c>
    </row>
    <row r="73" spans="1:13" ht="15.75">
      <c r="A73" s="912"/>
      <c r="B73" s="1077" t="s">
        <v>147</v>
      </c>
      <c r="C73" s="1183" t="s">
        <v>148</v>
      </c>
      <c r="D73" s="1130"/>
      <c r="E73" s="1130"/>
      <c r="F73" s="1131"/>
      <c r="G73" s="1069">
        <v>8204334</v>
      </c>
      <c r="H73" s="1069">
        <v>7876146</v>
      </c>
      <c r="I73" s="1069">
        <v>7657542</v>
      </c>
      <c r="J73" s="1069">
        <f>I73</f>
        <v>7657542</v>
      </c>
      <c r="K73" s="1069"/>
      <c r="L73" s="1058">
        <f t="shared" si="0"/>
        <v>0.9722448009470622</v>
      </c>
      <c r="M73" s="1059">
        <f>I73/I97</f>
        <v>0.150446351217161</v>
      </c>
    </row>
    <row r="74" spans="1:13" ht="15.75">
      <c r="A74" s="912"/>
      <c r="B74" s="1077" t="s">
        <v>149</v>
      </c>
      <c r="C74" s="1129" t="s">
        <v>150</v>
      </c>
      <c r="D74" s="1130"/>
      <c r="E74" s="1130"/>
      <c r="F74" s="1131"/>
      <c r="G74" s="1050">
        <v>362714</v>
      </c>
      <c r="H74" s="1050">
        <v>1026940</v>
      </c>
      <c r="I74" s="1050">
        <v>1249222.29</v>
      </c>
      <c r="J74" s="1050">
        <f>I74</f>
        <v>1249222.29</v>
      </c>
      <c r="K74" s="1050">
        <v>0</v>
      </c>
      <c r="L74" s="1058">
        <f t="shared" si="0"/>
        <v>1.2164510974350984</v>
      </c>
      <c r="M74" s="1059">
        <f>I74/I97</f>
        <v>0.024543245781694194</v>
      </c>
    </row>
    <row r="75" spans="1:13" ht="49.5" customHeight="1">
      <c r="A75" s="912"/>
      <c r="B75" s="1060" t="s">
        <v>77</v>
      </c>
      <c r="C75" s="1129" t="s">
        <v>702</v>
      </c>
      <c r="D75" s="1165"/>
      <c r="E75" s="1165"/>
      <c r="F75" s="1166"/>
      <c r="G75" s="1050">
        <v>57000</v>
      </c>
      <c r="H75" s="1050">
        <v>57000</v>
      </c>
      <c r="I75" s="1051">
        <v>52502.39</v>
      </c>
      <c r="J75" s="1051">
        <v>0</v>
      </c>
      <c r="K75" s="1051">
        <f>I75</f>
        <v>52502.39</v>
      </c>
      <c r="L75" s="1058">
        <v>0</v>
      </c>
      <c r="M75" s="1059">
        <f>I75/I97</f>
        <v>0.0010315050189317096</v>
      </c>
    </row>
    <row r="76" spans="1:13" ht="80.25" customHeight="1">
      <c r="A76" s="912"/>
      <c r="B76" s="1076" t="s">
        <v>370</v>
      </c>
      <c r="C76" s="1123" t="s">
        <v>371</v>
      </c>
      <c r="D76" s="1124"/>
      <c r="E76" s="1124"/>
      <c r="F76" s="1125"/>
      <c r="G76" s="1050">
        <v>0</v>
      </c>
      <c r="H76" s="1050">
        <v>488000</v>
      </c>
      <c r="I76" s="1050">
        <v>488000</v>
      </c>
      <c r="J76" s="1050">
        <v>0</v>
      </c>
      <c r="K76" s="1051">
        <f>I76</f>
        <v>488000</v>
      </c>
      <c r="L76" s="1058">
        <f t="shared" si="0"/>
        <v>1</v>
      </c>
      <c r="M76" s="1059">
        <f>I76/I97</f>
        <v>0.009587648281129187</v>
      </c>
    </row>
    <row r="77" spans="1:13" ht="15.75">
      <c r="A77" s="912"/>
      <c r="B77" s="1076" t="s">
        <v>370</v>
      </c>
      <c r="C77" s="1123" t="s">
        <v>703</v>
      </c>
      <c r="D77" s="1124"/>
      <c r="E77" s="1124"/>
      <c r="F77" s="1125"/>
      <c r="G77" s="1050">
        <v>275000</v>
      </c>
      <c r="H77" s="1050">
        <v>0</v>
      </c>
      <c r="I77" s="1050">
        <v>0</v>
      </c>
      <c r="J77" s="1050">
        <v>0</v>
      </c>
      <c r="K77" s="1050">
        <v>0</v>
      </c>
      <c r="L77" s="1058">
        <v>0</v>
      </c>
      <c r="M77" s="1059">
        <f>I77/I97</f>
        <v>0</v>
      </c>
    </row>
    <row r="78" spans="1:13" ht="15.75">
      <c r="A78" s="912"/>
      <c r="B78" s="1076" t="s">
        <v>372</v>
      </c>
      <c r="C78" s="1123" t="s">
        <v>373</v>
      </c>
      <c r="D78" s="1124"/>
      <c r="E78" s="1124"/>
      <c r="F78" s="1125"/>
      <c r="G78" s="1050">
        <v>0</v>
      </c>
      <c r="H78" s="1050">
        <v>0</v>
      </c>
      <c r="I78" s="1050">
        <v>1242.25</v>
      </c>
      <c r="J78" s="1050">
        <f aca="true" t="shared" si="8" ref="J78:J83">I78</f>
        <v>1242.25</v>
      </c>
      <c r="K78" s="1050">
        <v>0</v>
      </c>
      <c r="L78" s="1058" t="s">
        <v>179</v>
      </c>
      <c r="M78" s="1059">
        <f>I78/I97</f>
        <v>2.4406262453345762E-05</v>
      </c>
    </row>
    <row r="79" spans="1:13" ht="15.75">
      <c r="A79" s="912"/>
      <c r="B79" s="1076" t="s">
        <v>709</v>
      </c>
      <c r="C79" s="1123" t="s">
        <v>710</v>
      </c>
      <c r="D79" s="1124"/>
      <c r="E79" s="1124"/>
      <c r="F79" s="1125"/>
      <c r="G79" s="1050">
        <v>0</v>
      </c>
      <c r="H79" s="1050">
        <v>0</v>
      </c>
      <c r="I79" s="1050">
        <v>47.72</v>
      </c>
      <c r="J79" s="1050">
        <f t="shared" si="8"/>
        <v>47.72</v>
      </c>
      <c r="K79" s="1050"/>
      <c r="L79" s="1058"/>
      <c r="M79" s="1059"/>
    </row>
    <row r="80" spans="1:13" ht="30.75" customHeight="1">
      <c r="A80" s="912"/>
      <c r="B80" s="1076" t="s">
        <v>374</v>
      </c>
      <c r="C80" s="1123" t="s">
        <v>375</v>
      </c>
      <c r="D80" s="1124"/>
      <c r="E80" s="1124"/>
      <c r="F80" s="1125"/>
      <c r="G80" s="1050">
        <v>0</v>
      </c>
      <c r="H80" s="1050">
        <v>4000</v>
      </c>
      <c r="I80" s="1050">
        <v>4000</v>
      </c>
      <c r="J80" s="1050">
        <f t="shared" si="8"/>
        <v>4000</v>
      </c>
      <c r="K80" s="1050">
        <v>0</v>
      </c>
      <c r="L80" s="1058">
        <f t="shared" si="0"/>
        <v>1</v>
      </c>
      <c r="M80" s="1059">
        <f>I80/I97</f>
        <v>7.858728099286218E-05</v>
      </c>
    </row>
    <row r="81" spans="1:13" ht="15.75">
      <c r="A81" s="912"/>
      <c r="B81" s="1068" t="s">
        <v>78</v>
      </c>
      <c r="C81" s="1181" t="s">
        <v>210</v>
      </c>
      <c r="D81" s="1181"/>
      <c r="E81" s="1181"/>
      <c r="F81" s="1182"/>
      <c r="G81" s="1050">
        <v>8207</v>
      </c>
      <c r="H81" s="1050">
        <v>27197</v>
      </c>
      <c r="I81" s="1050">
        <v>101067.38</v>
      </c>
      <c r="J81" s="1050">
        <f t="shared" si="8"/>
        <v>101067.38</v>
      </c>
      <c r="K81" s="1050"/>
      <c r="L81" s="1058">
        <f t="shared" si="0"/>
        <v>3.716122366437475</v>
      </c>
      <c r="M81" s="1059">
        <f>I81/I$97</f>
        <v>0.0019856526478180953</v>
      </c>
    </row>
    <row r="82" spans="1:13" ht="79.5" customHeight="1">
      <c r="A82" s="912"/>
      <c r="B82" s="1067" t="s">
        <v>711</v>
      </c>
      <c r="C82" s="1176" t="s">
        <v>712</v>
      </c>
      <c r="D82" s="1177"/>
      <c r="E82" s="1177"/>
      <c r="F82" s="1178"/>
      <c r="G82" s="1057">
        <v>0</v>
      </c>
      <c r="H82" s="1057">
        <v>0</v>
      </c>
      <c r="I82" s="1057">
        <v>783.42</v>
      </c>
      <c r="J82" s="1050">
        <f t="shared" si="8"/>
        <v>783.42</v>
      </c>
      <c r="K82" s="1057">
        <v>0</v>
      </c>
      <c r="L82" s="1058" t="s">
        <v>179</v>
      </c>
      <c r="M82" s="1059">
        <f>I82/I97</f>
        <v>1.5391711918857022E-05</v>
      </c>
    </row>
    <row r="83" spans="1:13" ht="47.25" customHeight="1">
      <c r="A83" s="912"/>
      <c r="B83" s="1067" t="s">
        <v>706</v>
      </c>
      <c r="C83" s="1176" t="s">
        <v>784</v>
      </c>
      <c r="D83" s="1177"/>
      <c r="E83" s="1177"/>
      <c r="F83" s="1178"/>
      <c r="G83" s="1057">
        <v>0</v>
      </c>
      <c r="H83" s="1057">
        <v>3881</v>
      </c>
      <c r="I83" s="1057">
        <v>3880.4</v>
      </c>
      <c r="J83" s="1050">
        <f t="shared" si="8"/>
        <v>3880.4</v>
      </c>
      <c r="K83" s="1057">
        <v>0</v>
      </c>
      <c r="L83" s="1058">
        <f aca="true" t="shared" si="9" ref="L83:L88">I83/H83</f>
        <v>0.9998454006699304</v>
      </c>
      <c r="M83" s="1059">
        <f>I83/I97</f>
        <v>7.623752129117561E-05</v>
      </c>
    </row>
    <row r="84" spans="1:13" ht="15.75">
      <c r="A84" s="913" t="s">
        <v>35</v>
      </c>
      <c r="B84" s="1078"/>
      <c r="C84" s="1041" t="s">
        <v>151</v>
      </c>
      <c r="D84" s="1042"/>
      <c r="E84" s="1042"/>
      <c r="F84" s="1043"/>
      <c r="G84" s="1055">
        <f>SUM(G85:G87)</f>
        <v>15405944</v>
      </c>
      <c r="H84" s="1055">
        <f>SUM(H85:H87)</f>
        <v>15529138</v>
      </c>
      <c r="I84" s="1055">
        <f>SUM(I85:I87)</f>
        <v>15529138</v>
      </c>
      <c r="J84" s="1055">
        <f>SUM(J85:J87)</f>
        <v>15529138</v>
      </c>
      <c r="K84" s="1055">
        <f>SUM(K85:K87)</f>
        <v>0</v>
      </c>
      <c r="L84" s="1045">
        <f t="shared" si="9"/>
        <v>1</v>
      </c>
      <c r="M84" s="1046">
        <f>I84/I97</f>
        <v>0.3050981828957335</v>
      </c>
    </row>
    <row r="85" spans="1:13" ht="28.5" customHeight="1">
      <c r="A85" s="912"/>
      <c r="B85" s="1060" t="s">
        <v>152</v>
      </c>
      <c r="C85" s="1169" t="s">
        <v>153</v>
      </c>
      <c r="D85" s="1170"/>
      <c r="E85" s="1170"/>
      <c r="F85" s="1171"/>
      <c r="G85" s="1057">
        <v>12790443</v>
      </c>
      <c r="H85" s="1057">
        <v>12888612</v>
      </c>
      <c r="I85" s="1057">
        <v>12888612</v>
      </c>
      <c r="J85" s="1057">
        <f>I85</f>
        <v>12888612</v>
      </c>
      <c r="K85" s="1057">
        <v>0</v>
      </c>
      <c r="L85" s="1058">
        <f t="shared" si="9"/>
        <v>1</v>
      </c>
      <c r="M85" s="1059">
        <f>I85/I97</f>
        <v>0.25322024321299386</v>
      </c>
    </row>
    <row r="86" spans="1:13" ht="29.25" customHeight="1">
      <c r="A86" s="912"/>
      <c r="B86" s="1060" t="s">
        <v>152</v>
      </c>
      <c r="C86" s="1169" t="s">
        <v>154</v>
      </c>
      <c r="D86" s="1170"/>
      <c r="E86" s="1170"/>
      <c r="F86" s="1171"/>
      <c r="G86" s="1057">
        <v>2615501</v>
      </c>
      <c r="H86" s="1057">
        <v>2615501</v>
      </c>
      <c r="I86" s="1057">
        <v>2615501</v>
      </c>
      <c r="J86" s="1057">
        <f>I86</f>
        <v>2615501</v>
      </c>
      <c r="K86" s="1057">
        <v>0</v>
      </c>
      <c r="L86" s="1058">
        <f t="shared" si="9"/>
        <v>1</v>
      </c>
      <c r="M86" s="1059">
        <f>I86/I97</f>
        <v>0.05138627800602801</v>
      </c>
    </row>
    <row r="87" spans="1:13" ht="15.75">
      <c r="A87" s="912"/>
      <c r="B87" s="1060" t="s">
        <v>704</v>
      </c>
      <c r="C87" s="1123" t="s">
        <v>705</v>
      </c>
      <c r="D87" s="1124"/>
      <c r="E87" s="1124"/>
      <c r="F87" s="1125"/>
      <c r="G87" s="1072">
        <v>0</v>
      </c>
      <c r="H87" s="1057">
        <v>25025</v>
      </c>
      <c r="I87" s="1057">
        <v>25025</v>
      </c>
      <c r="J87" s="1050">
        <f>I87</f>
        <v>25025</v>
      </c>
      <c r="K87" s="1057"/>
      <c r="L87" s="1058">
        <f t="shared" si="9"/>
        <v>1</v>
      </c>
      <c r="M87" s="1059"/>
    </row>
    <row r="88" spans="1:13" ht="24.75" customHeight="1">
      <c r="A88" s="913" t="s">
        <v>36</v>
      </c>
      <c r="B88" s="1079"/>
      <c r="C88" s="1080" t="s">
        <v>84</v>
      </c>
      <c r="D88" s="1042"/>
      <c r="E88" s="1042"/>
      <c r="F88" s="1043"/>
      <c r="G88" s="1081">
        <f>SUM(G89:G95)</f>
        <v>6019585</v>
      </c>
      <c r="H88" s="1081">
        <f>SUM(H89:H95)</f>
        <v>8760401.14</v>
      </c>
      <c r="I88" s="1081">
        <f>SUM(I89:I95)</f>
        <v>8084475.98</v>
      </c>
      <c r="J88" s="1081">
        <f>SUM(J89:J95)</f>
        <v>6242873.77</v>
      </c>
      <c r="K88" s="1056">
        <f>SUM(K89:K95)</f>
        <v>1841602.21</v>
      </c>
      <c r="L88" s="1045">
        <f t="shared" si="9"/>
        <v>0.9228431267931642</v>
      </c>
      <c r="M88" s="1046">
        <f>I88/I97</f>
        <v>0.15883424638007623</v>
      </c>
    </row>
    <row r="89" spans="1:13" ht="30.75" customHeight="1">
      <c r="A89" s="912"/>
      <c r="B89" s="1168" t="s">
        <v>155</v>
      </c>
      <c r="C89" s="1169" t="s">
        <v>156</v>
      </c>
      <c r="D89" s="1170"/>
      <c r="E89" s="1170"/>
      <c r="F89" s="1171"/>
      <c r="G89" s="1057"/>
      <c r="H89" s="1057"/>
      <c r="I89" s="1057"/>
      <c r="J89" s="1057"/>
      <c r="K89" s="1057"/>
      <c r="L89" s="1058"/>
      <c r="M89" s="1059"/>
    </row>
    <row r="90" spans="1:13" ht="29.25" customHeight="1">
      <c r="A90" s="912"/>
      <c r="B90" s="1168"/>
      <c r="C90" s="1172"/>
      <c r="D90" s="1170"/>
      <c r="E90" s="1170"/>
      <c r="F90" s="1171"/>
      <c r="G90" s="1057">
        <v>4001885</v>
      </c>
      <c r="H90" s="1057">
        <v>4625630.14</v>
      </c>
      <c r="I90" s="1057">
        <v>4612914.37</v>
      </c>
      <c r="J90" s="1057">
        <f>I90</f>
        <v>4612914.37</v>
      </c>
      <c r="K90" s="1057">
        <v>0</v>
      </c>
      <c r="L90" s="1058">
        <f>I90/H90</f>
        <v>0.9972510188633457</v>
      </c>
      <c r="M90" s="1059">
        <f>I90/I97</f>
        <v>0.09062909944780047</v>
      </c>
    </row>
    <row r="91" spans="1:13" ht="63.75" customHeight="1">
      <c r="A91" s="912"/>
      <c r="B91" s="1060" t="s">
        <v>173</v>
      </c>
      <c r="C91" s="1173" t="s">
        <v>175</v>
      </c>
      <c r="D91" s="1174"/>
      <c r="E91" s="1174"/>
      <c r="F91" s="1175"/>
      <c r="G91" s="1057">
        <v>1000</v>
      </c>
      <c r="H91" s="1057">
        <v>1000</v>
      </c>
      <c r="I91" s="1057">
        <v>1000</v>
      </c>
      <c r="J91" s="1057">
        <f>I91</f>
        <v>1000</v>
      </c>
      <c r="K91" s="1057">
        <v>0</v>
      </c>
      <c r="L91" s="1058">
        <f>I91/H91</f>
        <v>1</v>
      </c>
      <c r="M91" s="1059">
        <f>I91/I97</f>
        <v>1.9646820248215546E-05</v>
      </c>
    </row>
    <row r="92" spans="1:13" ht="15.75">
      <c r="A92" s="912"/>
      <c r="B92" s="1047" t="s">
        <v>157</v>
      </c>
      <c r="C92" s="1169" t="s">
        <v>332</v>
      </c>
      <c r="D92" s="1170"/>
      <c r="E92" s="1170"/>
      <c r="F92" s="1171"/>
      <c r="G92" s="1057"/>
      <c r="H92" s="1057"/>
      <c r="I92" s="1057"/>
      <c r="J92" s="1057"/>
      <c r="K92" s="1057"/>
      <c r="L92" s="1058"/>
      <c r="M92" s="1059"/>
    </row>
    <row r="93" spans="1:13" ht="15.75">
      <c r="A93" s="912"/>
      <c r="B93" s="1047"/>
      <c r="C93" s="1172"/>
      <c r="D93" s="1170"/>
      <c r="E93" s="1170"/>
      <c r="F93" s="1171"/>
      <c r="G93" s="1057">
        <v>1310000</v>
      </c>
      <c r="H93" s="1057">
        <v>2441602</v>
      </c>
      <c r="I93" s="1057">
        <v>1841602.21</v>
      </c>
      <c r="J93" s="1057">
        <v>0</v>
      </c>
      <c r="K93" s="1057">
        <f>I93</f>
        <v>1841602.21</v>
      </c>
      <c r="L93" s="1058">
        <f>I93/H93</f>
        <v>0.7542597892695042</v>
      </c>
      <c r="M93" s="1059">
        <f>I93/I97</f>
        <v>0.0361816275885865</v>
      </c>
    </row>
    <row r="94" spans="1:13" ht="15.75">
      <c r="A94" s="912"/>
      <c r="B94" s="1164" t="s">
        <v>158</v>
      </c>
      <c r="C94" s="1129" t="s">
        <v>159</v>
      </c>
      <c r="D94" s="1165"/>
      <c r="E94" s="1165"/>
      <c r="F94" s="1166"/>
      <c r="G94" s="1057"/>
      <c r="H94" s="1057"/>
      <c r="I94" s="1057"/>
      <c r="J94" s="1057"/>
      <c r="K94" s="1057"/>
      <c r="L94" s="1058"/>
      <c r="M94" s="1059"/>
    </row>
    <row r="95" spans="1:13" ht="15.75">
      <c r="A95" s="912"/>
      <c r="B95" s="1164"/>
      <c r="C95" s="1167"/>
      <c r="D95" s="1165"/>
      <c r="E95" s="1165"/>
      <c r="F95" s="1166"/>
      <c r="G95" s="1057">
        <v>706700</v>
      </c>
      <c r="H95" s="1057">
        <v>1692169</v>
      </c>
      <c r="I95" s="1057">
        <v>1628959.4</v>
      </c>
      <c r="J95" s="1057">
        <f>I95</f>
        <v>1628959.4</v>
      </c>
      <c r="K95" s="1057">
        <v>0</v>
      </c>
      <c r="L95" s="1058">
        <f>I95/H95</f>
        <v>0.9626458113817237</v>
      </c>
      <c r="M95" s="1059">
        <f>I95/I97</f>
        <v>0.03200387252344105</v>
      </c>
    </row>
    <row r="96" spans="1:13" ht="15.75">
      <c r="A96" s="912"/>
      <c r="B96" s="1047"/>
      <c r="C96" s="1082"/>
      <c r="D96" s="1042"/>
      <c r="E96" s="1042"/>
      <c r="F96" s="1083"/>
      <c r="G96" s="1084"/>
      <c r="H96" s="1084"/>
      <c r="I96" s="1072"/>
      <c r="J96" s="1084"/>
      <c r="K96" s="1084"/>
      <c r="L96" s="1058"/>
      <c r="M96" s="1059"/>
    </row>
    <row r="97" spans="1:13" s="169" customFormat="1" ht="16.5" thickBot="1">
      <c r="A97" s="326"/>
      <c r="B97" s="170"/>
      <c r="C97" s="171" t="s">
        <v>37</v>
      </c>
      <c r="D97" s="172"/>
      <c r="E97" s="172"/>
      <c r="F97" s="173"/>
      <c r="G97" s="834">
        <f>G88+G84+G12</f>
        <v>48306608.76</v>
      </c>
      <c r="H97" s="835">
        <f>H88+H84+H12</f>
        <v>50853239.14</v>
      </c>
      <c r="I97" s="836">
        <f>I88+I84+I12</f>
        <v>50898821.66</v>
      </c>
      <c r="J97" s="836">
        <f>J88+J84+J12</f>
        <v>44455985.900000006</v>
      </c>
      <c r="K97" s="836">
        <f>K88+K84+K12</f>
        <v>6442835.760000001</v>
      </c>
      <c r="L97" s="837">
        <f>I97/H97</f>
        <v>1.000896354308415</v>
      </c>
      <c r="M97" s="838">
        <f>I97/I97</f>
        <v>1</v>
      </c>
    </row>
    <row r="98" ht="12.75">
      <c r="H98" s="186"/>
    </row>
    <row r="99" spans="4:10" ht="15.75">
      <c r="D99" s="20"/>
      <c r="E99" s="1179"/>
      <c r="F99" s="1180"/>
      <c r="G99" s="1180"/>
      <c r="H99" s="1180"/>
      <c r="I99" s="21"/>
      <c r="J99" s="20"/>
    </row>
    <row r="100" ht="12.75">
      <c r="H100" s="186"/>
    </row>
    <row r="101" ht="12.75">
      <c r="H101" s="186"/>
    </row>
    <row r="102" ht="12.75">
      <c r="H102" s="186"/>
    </row>
    <row r="103" ht="12.75">
      <c r="H103" s="186"/>
    </row>
    <row r="104" ht="12.75">
      <c r="H104" s="186"/>
    </row>
    <row r="105" ht="12.75">
      <c r="H105" s="186"/>
    </row>
    <row r="106" ht="12.75">
      <c r="H106" s="186"/>
    </row>
    <row r="107" ht="12.75">
      <c r="H107" s="186"/>
    </row>
    <row r="108" ht="12.75">
      <c r="H108" s="186"/>
    </row>
    <row r="109" ht="12.75">
      <c r="H109" s="186"/>
    </row>
    <row r="110" ht="12.75">
      <c r="H110" s="186"/>
    </row>
    <row r="111" ht="12.75">
      <c r="H111" s="186"/>
    </row>
    <row r="112" ht="12.75">
      <c r="H112" s="186"/>
    </row>
    <row r="113" ht="12.75">
      <c r="H113" s="186"/>
    </row>
    <row r="114" ht="12.75">
      <c r="H114" s="186"/>
    </row>
    <row r="115" ht="12.75">
      <c r="H115" s="186"/>
    </row>
    <row r="116" ht="12.75">
      <c r="H116" s="186"/>
    </row>
    <row r="117" ht="12.75">
      <c r="H117" s="186"/>
    </row>
    <row r="118" ht="12.75">
      <c r="H118" s="186"/>
    </row>
    <row r="119" ht="12.75">
      <c r="H119" s="186"/>
    </row>
    <row r="120" ht="12.75">
      <c r="H120" s="186"/>
    </row>
    <row r="121" ht="12.75">
      <c r="H121" s="186"/>
    </row>
    <row r="122" ht="12.75">
      <c r="H122" s="186"/>
    </row>
    <row r="123" ht="12.75">
      <c r="H123" s="186"/>
    </row>
    <row r="124" ht="12.75">
      <c r="H124" s="186"/>
    </row>
    <row r="125" ht="12.75">
      <c r="H125" s="186"/>
    </row>
    <row r="126" ht="12.75">
      <c r="H126" s="186"/>
    </row>
    <row r="127" ht="12.75">
      <c r="H127" s="186"/>
    </row>
    <row r="128" ht="12.75">
      <c r="H128" s="186"/>
    </row>
    <row r="129" ht="12.75">
      <c r="H129" s="186"/>
    </row>
    <row r="130" ht="12.75">
      <c r="H130" s="186"/>
    </row>
    <row r="131" ht="12.75">
      <c r="H131" s="186"/>
    </row>
    <row r="132" ht="12.75">
      <c r="H132" s="186"/>
    </row>
    <row r="133" ht="12.75">
      <c r="H133" s="186"/>
    </row>
    <row r="134" ht="12.75">
      <c r="H134" s="186"/>
    </row>
    <row r="135" ht="12.75">
      <c r="H135" s="186"/>
    </row>
    <row r="136" ht="12.75">
      <c r="H136" s="186"/>
    </row>
    <row r="137" ht="12.75">
      <c r="H137" s="186"/>
    </row>
    <row r="138" ht="12.75">
      <c r="H138" s="186"/>
    </row>
    <row r="139" ht="12.75">
      <c r="H139" s="186"/>
    </row>
    <row r="140" ht="12.75">
      <c r="H140" s="186"/>
    </row>
    <row r="141" ht="12.75">
      <c r="H141" s="186"/>
    </row>
    <row r="142" ht="12.75">
      <c r="H142" s="186"/>
    </row>
    <row r="143" ht="12.75">
      <c r="H143" s="186"/>
    </row>
    <row r="144" ht="12.75">
      <c r="H144" s="186"/>
    </row>
    <row r="145" ht="12.75">
      <c r="H145" s="186"/>
    </row>
    <row r="146" ht="12.75">
      <c r="H146" s="186"/>
    </row>
    <row r="147" ht="12.75">
      <c r="H147" s="186"/>
    </row>
    <row r="148" ht="12.75">
      <c r="H148" s="186"/>
    </row>
    <row r="149" ht="12.75">
      <c r="H149" s="186"/>
    </row>
    <row r="150" ht="12.75">
      <c r="H150" s="186"/>
    </row>
    <row r="151" ht="12.75">
      <c r="H151" s="186"/>
    </row>
    <row r="152" ht="12.75">
      <c r="H152" s="186"/>
    </row>
    <row r="153" ht="12.75">
      <c r="H153" s="186"/>
    </row>
    <row r="154" ht="12.75">
      <c r="H154" s="186"/>
    </row>
    <row r="155" ht="12.75">
      <c r="H155" s="186"/>
    </row>
    <row r="156" ht="12.75">
      <c r="H156" s="186"/>
    </row>
    <row r="157" ht="12.75">
      <c r="H157" s="186"/>
    </row>
    <row r="158" ht="12.75">
      <c r="H158" s="186"/>
    </row>
    <row r="159" ht="12.75">
      <c r="H159" s="186"/>
    </row>
    <row r="160" ht="12.75">
      <c r="H160" s="186"/>
    </row>
    <row r="161" ht="12.75">
      <c r="H161" s="186"/>
    </row>
    <row r="162" ht="12.75">
      <c r="H162" s="186"/>
    </row>
    <row r="163" ht="12.75">
      <c r="H163" s="186"/>
    </row>
    <row r="164" ht="12.75">
      <c r="H164" s="186"/>
    </row>
    <row r="165" ht="12.75">
      <c r="H165" s="186"/>
    </row>
    <row r="166" ht="12.75">
      <c r="H166" s="186"/>
    </row>
    <row r="167" ht="12.75">
      <c r="H167" s="186"/>
    </row>
    <row r="168" ht="12.75">
      <c r="H168" s="186"/>
    </row>
    <row r="169" ht="12.75">
      <c r="H169" s="186"/>
    </row>
    <row r="170" ht="12.75">
      <c r="H170" s="186"/>
    </row>
    <row r="171" ht="12.75">
      <c r="H171" s="186"/>
    </row>
    <row r="172" ht="12.75">
      <c r="H172" s="186"/>
    </row>
    <row r="173" ht="12.75">
      <c r="H173" s="186"/>
    </row>
    <row r="174" ht="12.75">
      <c r="H174" s="186"/>
    </row>
    <row r="175" ht="12.75">
      <c r="H175" s="186"/>
    </row>
    <row r="176" ht="12.75">
      <c r="H176" s="186"/>
    </row>
    <row r="177" ht="12.75">
      <c r="H177" s="186"/>
    </row>
    <row r="178" ht="12.75">
      <c r="H178" s="186"/>
    </row>
    <row r="179" ht="12.75">
      <c r="H179" s="186"/>
    </row>
    <row r="180" ht="12.75">
      <c r="H180" s="186"/>
    </row>
    <row r="181" ht="12.75">
      <c r="H181" s="186"/>
    </row>
    <row r="182" ht="12.75">
      <c r="H182" s="186"/>
    </row>
    <row r="183" ht="12.75">
      <c r="H183" s="186"/>
    </row>
    <row r="184" ht="12.75">
      <c r="H184" s="186"/>
    </row>
    <row r="185" ht="12.75">
      <c r="H185" s="186"/>
    </row>
    <row r="186" ht="12.75">
      <c r="H186" s="186"/>
    </row>
    <row r="187" ht="12.75">
      <c r="H187" s="186"/>
    </row>
    <row r="188" ht="12.75">
      <c r="H188" s="186"/>
    </row>
    <row r="189" ht="12.75">
      <c r="H189" s="186"/>
    </row>
    <row r="190" ht="12.75">
      <c r="H190" s="186"/>
    </row>
    <row r="191" ht="12.75">
      <c r="H191" s="186"/>
    </row>
    <row r="192" ht="12.75">
      <c r="H192" s="186"/>
    </row>
    <row r="193" ht="12.75">
      <c r="H193" s="186"/>
    </row>
    <row r="194" ht="12.75">
      <c r="H194" s="186"/>
    </row>
    <row r="195" ht="12.75">
      <c r="H195" s="186"/>
    </row>
    <row r="196" ht="12.75">
      <c r="H196" s="186"/>
    </row>
    <row r="197" ht="12.75">
      <c r="H197" s="186"/>
    </row>
    <row r="198" ht="12.75">
      <c r="H198" s="186"/>
    </row>
    <row r="199" ht="12.75">
      <c r="H199" s="186"/>
    </row>
    <row r="200" ht="12.75">
      <c r="H200" s="186"/>
    </row>
    <row r="201" ht="12.75">
      <c r="H201" s="186"/>
    </row>
    <row r="202" ht="12.75">
      <c r="H202" s="186"/>
    </row>
    <row r="203" ht="12.75">
      <c r="H203" s="186"/>
    </row>
    <row r="204" ht="12.75">
      <c r="H204" s="186"/>
    </row>
    <row r="205" ht="12.75">
      <c r="H205" s="186"/>
    </row>
    <row r="206" ht="12.75">
      <c r="H206" s="186"/>
    </row>
    <row r="207" ht="12.75">
      <c r="H207" s="186"/>
    </row>
    <row r="208" ht="12.75">
      <c r="H208" s="186"/>
    </row>
    <row r="209" ht="12.75">
      <c r="H209" s="186"/>
    </row>
    <row r="210" ht="12.75">
      <c r="H210" s="186"/>
    </row>
    <row r="211" ht="12.75">
      <c r="H211" s="186"/>
    </row>
    <row r="212" ht="12.75">
      <c r="H212" s="186"/>
    </row>
    <row r="213" ht="12.75">
      <c r="H213" s="186"/>
    </row>
    <row r="214" ht="12.75">
      <c r="H214" s="186"/>
    </row>
    <row r="215" ht="12.75">
      <c r="H215" s="186"/>
    </row>
    <row r="216" ht="12.75">
      <c r="H216" s="186"/>
    </row>
    <row r="217" ht="12.75">
      <c r="H217" s="186"/>
    </row>
    <row r="218" ht="12.75">
      <c r="H218" s="186"/>
    </row>
    <row r="219" ht="12.75">
      <c r="H219" s="186"/>
    </row>
    <row r="220" ht="12.75">
      <c r="H220" s="186"/>
    </row>
    <row r="221" ht="12.75">
      <c r="H221" s="186"/>
    </row>
    <row r="222" ht="12.75">
      <c r="H222" s="186"/>
    </row>
    <row r="223" ht="12.75">
      <c r="H223" s="186"/>
    </row>
    <row r="224" ht="12.75">
      <c r="H224" s="186"/>
    </row>
    <row r="225" ht="12.75">
      <c r="H225" s="186"/>
    </row>
    <row r="226" ht="12.75">
      <c r="H226" s="186"/>
    </row>
    <row r="227" ht="12.75">
      <c r="H227" s="186"/>
    </row>
    <row r="228" ht="12.75">
      <c r="H228" s="186"/>
    </row>
    <row r="229" ht="12.75">
      <c r="H229" s="186"/>
    </row>
    <row r="230" ht="12.75">
      <c r="H230" s="186"/>
    </row>
    <row r="231" ht="12.75">
      <c r="H231" s="186"/>
    </row>
    <row r="232" ht="12.75">
      <c r="H232" s="186"/>
    </row>
    <row r="233" ht="12.75">
      <c r="H233" s="186"/>
    </row>
    <row r="234" ht="12.75">
      <c r="H234" s="186"/>
    </row>
    <row r="235" ht="12.75">
      <c r="H235" s="186"/>
    </row>
    <row r="236" ht="12.75">
      <c r="H236" s="186"/>
    </row>
    <row r="237" ht="12.75">
      <c r="H237" s="186"/>
    </row>
    <row r="238" ht="12.75">
      <c r="H238" s="186"/>
    </row>
    <row r="239" ht="12.75">
      <c r="H239" s="186"/>
    </row>
    <row r="240" ht="12.75">
      <c r="H240" s="186"/>
    </row>
    <row r="241" ht="12.75">
      <c r="H241" s="186"/>
    </row>
    <row r="242" ht="12.75">
      <c r="H242" s="186"/>
    </row>
    <row r="243" ht="12.75">
      <c r="H243" s="186"/>
    </row>
    <row r="244" ht="12.75">
      <c r="H244" s="186"/>
    </row>
    <row r="245" ht="12.75">
      <c r="H245" s="186"/>
    </row>
    <row r="246" ht="12.75">
      <c r="H246" s="186"/>
    </row>
    <row r="247" ht="12.75">
      <c r="H247" s="186"/>
    </row>
    <row r="248" ht="12.75">
      <c r="H248" s="186"/>
    </row>
    <row r="249" ht="12.75">
      <c r="H249" s="186"/>
    </row>
    <row r="250" ht="12.75">
      <c r="H250" s="186"/>
    </row>
    <row r="251" ht="12.75">
      <c r="H251" s="186"/>
    </row>
    <row r="252" ht="12.75">
      <c r="H252" s="186"/>
    </row>
    <row r="253" ht="12.75">
      <c r="H253" s="186"/>
    </row>
    <row r="254" ht="12.75">
      <c r="H254" s="186"/>
    </row>
    <row r="255" ht="12.75">
      <c r="H255" s="186"/>
    </row>
    <row r="256" ht="12.75">
      <c r="H256" s="186"/>
    </row>
    <row r="257" ht="12.75">
      <c r="H257" s="186"/>
    </row>
    <row r="258" ht="12.75">
      <c r="H258" s="186"/>
    </row>
    <row r="259" ht="12.75">
      <c r="H259" s="186"/>
    </row>
    <row r="260" ht="12.75">
      <c r="H260" s="186"/>
    </row>
    <row r="261" ht="12.75">
      <c r="H261" s="186"/>
    </row>
    <row r="262" ht="12.75">
      <c r="H262" s="186"/>
    </row>
    <row r="263" ht="12.75">
      <c r="H263" s="186"/>
    </row>
    <row r="264" ht="12.75">
      <c r="H264" s="186"/>
    </row>
    <row r="265" ht="12.75">
      <c r="H265" s="186"/>
    </row>
    <row r="266" ht="12.75">
      <c r="H266" s="186"/>
    </row>
    <row r="267" ht="12.75">
      <c r="H267" s="186"/>
    </row>
    <row r="268" ht="12.75">
      <c r="H268" s="186"/>
    </row>
    <row r="269" ht="12.75">
      <c r="H269" s="186"/>
    </row>
    <row r="270" ht="12.75">
      <c r="H270" s="186"/>
    </row>
    <row r="271" ht="12.75">
      <c r="H271" s="186"/>
    </row>
    <row r="272" ht="12.75">
      <c r="H272" s="186"/>
    </row>
    <row r="273" ht="12.75">
      <c r="H273" s="186"/>
    </row>
    <row r="274" ht="12.75">
      <c r="H274" s="186"/>
    </row>
    <row r="275" ht="12.75">
      <c r="H275" s="186"/>
    </row>
    <row r="276" ht="12.75">
      <c r="H276" s="186"/>
    </row>
    <row r="277" ht="12.75">
      <c r="H277" s="186"/>
    </row>
    <row r="278" ht="12.75">
      <c r="H278" s="186"/>
    </row>
    <row r="279" ht="12.75">
      <c r="H279" s="186"/>
    </row>
    <row r="280" ht="12.75">
      <c r="H280" s="186"/>
    </row>
    <row r="281" ht="12.75">
      <c r="H281" s="186"/>
    </row>
    <row r="282" ht="12.75">
      <c r="H282" s="186"/>
    </row>
    <row r="283" ht="12.75">
      <c r="H283" s="186"/>
    </row>
    <row r="284" ht="12.75">
      <c r="H284" s="186"/>
    </row>
    <row r="285" ht="12.75">
      <c r="H285" s="186"/>
    </row>
    <row r="286" ht="12.75">
      <c r="H286" s="186"/>
    </row>
    <row r="287" ht="12.75">
      <c r="H287" s="186"/>
    </row>
    <row r="288" ht="12.75">
      <c r="H288" s="186"/>
    </row>
    <row r="289" ht="12.75">
      <c r="H289" s="186"/>
    </row>
    <row r="290" ht="12.75">
      <c r="H290" s="186"/>
    </row>
    <row r="291" ht="12.75">
      <c r="H291" s="186"/>
    </row>
    <row r="292" ht="12.75">
      <c r="H292" s="186"/>
    </row>
    <row r="293" ht="12.75">
      <c r="H293" s="186"/>
    </row>
    <row r="294" ht="12.75">
      <c r="H294" s="186"/>
    </row>
    <row r="295" ht="12.75">
      <c r="H295" s="186"/>
    </row>
    <row r="296" ht="12.75">
      <c r="H296" s="186"/>
    </row>
    <row r="297" ht="12.75">
      <c r="H297" s="186"/>
    </row>
    <row r="298" ht="12.75">
      <c r="H298" s="186"/>
    </row>
    <row r="299" ht="12.75">
      <c r="H299" s="186"/>
    </row>
    <row r="300" ht="12.75">
      <c r="H300" s="186"/>
    </row>
    <row r="301" ht="12.75">
      <c r="H301" s="186"/>
    </row>
    <row r="302" ht="12.75">
      <c r="H302" s="186"/>
    </row>
    <row r="303" ht="12.75">
      <c r="H303" s="186"/>
    </row>
    <row r="304" ht="12.75">
      <c r="H304" s="186"/>
    </row>
    <row r="305" ht="12.75">
      <c r="H305" s="186"/>
    </row>
    <row r="306" ht="12.75">
      <c r="H306" s="186"/>
    </row>
    <row r="307" ht="12.75">
      <c r="H307" s="186"/>
    </row>
    <row r="308" ht="12.75">
      <c r="H308" s="186"/>
    </row>
    <row r="309" ht="12.75">
      <c r="H309" s="186"/>
    </row>
    <row r="310" ht="12.75">
      <c r="H310" s="186"/>
    </row>
    <row r="311" ht="12.75">
      <c r="H311" s="186"/>
    </row>
    <row r="312" ht="12.75">
      <c r="H312" s="186"/>
    </row>
    <row r="313" ht="12.75">
      <c r="H313" s="186"/>
    </row>
    <row r="314" ht="12.75">
      <c r="H314" s="186"/>
    </row>
    <row r="315" ht="12.75">
      <c r="H315" s="186"/>
    </row>
    <row r="316" ht="12.75">
      <c r="H316" s="186"/>
    </row>
    <row r="317" ht="12.75">
      <c r="H317" s="186"/>
    </row>
    <row r="318" ht="12.75">
      <c r="H318" s="186"/>
    </row>
    <row r="319" ht="12.75">
      <c r="H319" s="186"/>
    </row>
    <row r="320" ht="12.75">
      <c r="H320" s="186"/>
    </row>
    <row r="321" ht="12.75">
      <c r="H321" s="186"/>
    </row>
    <row r="322" ht="12.75">
      <c r="H322" s="186"/>
    </row>
    <row r="323" ht="12.75">
      <c r="H323" s="186"/>
    </row>
    <row r="324" ht="12.75">
      <c r="H324" s="186"/>
    </row>
    <row r="325" ht="12.75">
      <c r="H325" s="186"/>
    </row>
    <row r="326" ht="12.75">
      <c r="H326" s="186"/>
    </row>
    <row r="327" ht="12.75">
      <c r="H327" s="186"/>
    </row>
    <row r="328" ht="12.75">
      <c r="H328" s="186"/>
    </row>
    <row r="329" ht="12.75">
      <c r="H329" s="186"/>
    </row>
    <row r="330" ht="12.75">
      <c r="H330" s="186"/>
    </row>
    <row r="331" ht="12.75">
      <c r="H331" s="186"/>
    </row>
    <row r="332" ht="12.75">
      <c r="H332" s="186"/>
    </row>
    <row r="333" ht="12.75">
      <c r="H333" s="186"/>
    </row>
    <row r="334" ht="12.75">
      <c r="H334" s="186"/>
    </row>
    <row r="335" ht="12.75">
      <c r="H335" s="186"/>
    </row>
    <row r="336" ht="12.75">
      <c r="H336" s="186"/>
    </row>
    <row r="337" ht="12.75">
      <c r="H337" s="186"/>
    </row>
    <row r="338" ht="12.75">
      <c r="H338" s="186"/>
    </row>
    <row r="339" ht="12.75">
      <c r="H339" s="186"/>
    </row>
    <row r="340" ht="12.75">
      <c r="H340" s="186"/>
    </row>
    <row r="341" ht="12.75">
      <c r="H341" s="186"/>
    </row>
    <row r="342" ht="12.75">
      <c r="H342" s="186"/>
    </row>
    <row r="343" ht="12.75">
      <c r="H343" s="186"/>
    </row>
    <row r="344" ht="12.75">
      <c r="H344" s="186"/>
    </row>
    <row r="345" ht="12.75">
      <c r="H345" s="186"/>
    </row>
    <row r="346" ht="12.75">
      <c r="H346" s="186"/>
    </row>
    <row r="347" ht="12.75">
      <c r="H347" s="186"/>
    </row>
    <row r="348" ht="12.75">
      <c r="H348" s="186"/>
    </row>
    <row r="349" ht="12.75">
      <c r="H349" s="186"/>
    </row>
    <row r="350" ht="12.75">
      <c r="H350" s="186"/>
    </row>
    <row r="351" ht="12.75">
      <c r="H351" s="186"/>
    </row>
    <row r="352" ht="12.75">
      <c r="H352" s="186"/>
    </row>
    <row r="353" ht="12.75">
      <c r="H353" s="186"/>
    </row>
    <row r="354" ht="12.75">
      <c r="H354" s="186"/>
    </row>
    <row r="355" ht="12.75">
      <c r="H355" s="186"/>
    </row>
    <row r="356" ht="12.75">
      <c r="H356" s="186"/>
    </row>
    <row r="357" ht="12.75">
      <c r="H357" s="186"/>
    </row>
    <row r="358" ht="12.75">
      <c r="H358" s="186"/>
    </row>
    <row r="359" ht="12.75">
      <c r="H359" s="186"/>
    </row>
    <row r="360" ht="12.75">
      <c r="H360" s="186"/>
    </row>
    <row r="361" ht="12.75">
      <c r="H361" s="186"/>
    </row>
    <row r="362" ht="12.75">
      <c r="H362" s="186"/>
    </row>
    <row r="363" ht="12.75">
      <c r="H363" s="186"/>
    </row>
    <row r="364" ht="12.75">
      <c r="H364" s="186"/>
    </row>
    <row r="365" ht="12.75">
      <c r="H365" s="186"/>
    </row>
    <row r="366" ht="12.75">
      <c r="H366" s="186"/>
    </row>
    <row r="367" ht="12.75">
      <c r="H367" s="186"/>
    </row>
    <row r="368" ht="12.75">
      <c r="H368" s="186"/>
    </row>
    <row r="369" ht="12.75">
      <c r="H369" s="186"/>
    </row>
    <row r="370" ht="12.75">
      <c r="H370" s="186"/>
    </row>
    <row r="371" ht="12.75">
      <c r="H371" s="186"/>
    </row>
    <row r="372" ht="12.75">
      <c r="H372" s="186"/>
    </row>
    <row r="373" ht="12.75">
      <c r="H373" s="186"/>
    </row>
    <row r="374" ht="12.75">
      <c r="H374" s="186"/>
    </row>
    <row r="375" ht="12.75">
      <c r="H375" s="186"/>
    </row>
    <row r="376" ht="12.75">
      <c r="H376" s="186"/>
    </row>
    <row r="377" ht="12.75">
      <c r="H377" s="186"/>
    </row>
    <row r="378" ht="12.75">
      <c r="H378" s="186"/>
    </row>
    <row r="379" ht="12.75">
      <c r="H379" s="186"/>
    </row>
    <row r="380" ht="12.75">
      <c r="H380" s="186"/>
    </row>
    <row r="381" ht="12.75">
      <c r="H381" s="186"/>
    </row>
    <row r="382" ht="12.75">
      <c r="H382" s="186"/>
    </row>
    <row r="383" ht="12.75">
      <c r="H383" s="186"/>
    </row>
    <row r="384" ht="12.75">
      <c r="H384" s="186"/>
    </row>
    <row r="385" ht="12.75">
      <c r="H385" s="186"/>
    </row>
    <row r="386" ht="12.75">
      <c r="H386" s="186"/>
    </row>
    <row r="387" ht="12.75">
      <c r="H387" s="186"/>
    </row>
    <row r="388" ht="12.75">
      <c r="H388" s="186"/>
    </row>
    <row r="389" ht="12.75">
      <c r="H389" s="186"/>
    </row>
    <row r="390" ht="12.75">
      <c r="H390" s="186"/>
    </row>
    <row r="391" ht="12.75">
      <c r="H391" s="186"/>
    </row>
    <row r="392" ht="12.75">
      <c r="H392" s="186"/>
    </row>
    <row r="393" ht="12.75">
      <c r="H393" s="186"/>
    </row>
    <row r="394" ht="12.75">
      <c r="H394" s="186"/>
    </row>
    <row r="395" ht="12.75">
      <c r="H395" s="186"/>
    </row>
    <row r="396" ht="12.75">
      <c r="H396" s="186"/>
    </row>
    <row r="397" ht="12.75">
      <c r="H397" s="186"/>
    </row>
    <row r="398" ht="12.75">
      <c r="H398" s="186"/>
    </row>
    <row r="399" ht="12.75">
      <c r="H399" s="186"/>
    </row>
    <row r="400" ht="12.75">
      <c r="H400" s="186"/>
    </row>
    <row r="401" ht="12.75">
      <c r="H401" s="186"/>
    </row>
    <row r="402" ht="12.75">
      <c r="H402" s="186"/>
    </row>
    <row r="403" ht="12.75">
      <c r="H403" s="186"/>
    </row>
    <row r="404" ht="12.75">
      <c r="H404" s="186"/>
    </row>
    <row r="405" ht="12.75">
      <c r="H405" s="186"/>
    </row>
    <row r="406" ht="12.75">
      <c r="H406" s="186"/>
    </row>
    <row r="407" ht="12.75">
      <c r="H407" s="186"/>
    </row>
    <row r="408" ht="12.75">
      <c r="H408" s="186"/>
    </row>
    <row r="409" ht="12.75">
      <c r="H409" s="186"/>
    </row>
    <row r="410" ht="12.75">
      <c r="H410" s="186"/>
    </row>
    <row r="411" ht="12.75">
      <c r="H411" s="186"/>
    </row>
    <row r="412" ht="12.75">
      <c r="H412" s="186"/>
    </row>
    <row r="413" ht="12.75">
      <c r="H413" s="186"/>
    </row>
    <row r="414" ht="12.75">
      <c r="H414" s="186"/>
    </row>
    <row r="415" ht="12.75">
      <c r="H415" s="186"/>
    </row>
    <row r="416" ht="12.75">
      <c r="H416" s="186"/>
    </row>
    <row r="417" ht="12.75">
      <c r="H417" s="186"/>
    </row>
    <row r="418" ht="12.75">
      <c r="H418" s="186"/>
    </row>
    <row r="419" ht="12.75">
      <c r="H419" s="186"/>
    </row>
    <row r="420" ht="12.75">
      <c r="H420" s="186"/>
    </row>
    <row r="421" ht="12.75">
      <c r="H421" s="186"/>
    </row>
    <row r="422" ht="12.75">
      <c r="H422" s="186"/>
    </row>
    <row r="423" ht="12.75">
      <c r="H423" s="186"/>
    </row>
    <row r="424" ht="12.75">
      <c r="H424" s="186"/>
    </row>
    <row r="425" ht="12.75">
      <c r="H425" s="186"/>
    </row>
    <row r="426" ht="12.75">
      <c r="H426" s="186"/>
    </row>
    <row r="427" ht="12.75">
      <c r="H427" s="186"/>
    </row>
    <row r="428" ht="12.75">
      <c r="H428" s="186"/>
    </row>
    <row r="429" ht="12.75">
      <c r="H429" s="186"/>
    </row>
    <row r="430" ht="12.75">
      <c r="H430" s="186"/>
    </row>
    <row r="431" ht="12.75">
      <c r="H431" s="186"/>
    </row>
    <row r="432" ht="12.75">
      <c r="H432" s="186"/>
    </row>
    <row r="433" ht="12.75">
      <c r="H433" s="186"/>
    </row>
    <row r="434" ht="12.75">
      <c r="H434" s="186"/>
    </row>
    <row r="435" ht="12.75">
      <c r="H435" s="186"/>
    </row>
    <row r="436" ht="12.75">
      <c r="H436" s="186"/>
    </row>
    <row r="437" ht="12.75">
      <c r="H437" s="186"/>
    </row>
    <row r="438" ht="12.75">
      <c r="H438" s="186"/>
    </row>
    <row r="439" ht="12.75">
      <c r="H439" s="186"/>
    </row>
    <row r="440" ht="12.75">
      <c r="H440" s="186"/>
    </row>
    <row r="441" ht="12.75">
      <c r="H441" s="186"/>
    </row>
    <row r="442" ht="12.75">
      <c r="H442" s="186"/>
    </row>
    <row r="443" ht="12.75">
      <c r="H443" s="186"/>
    </row>
    <row r="444" ht="12.75">
      <c r="H444" s="186"/>
    </row>
    <row r="445" ht="12.75">
      <c r="H445" s="186"/>
    </row>
    <row r="446" ht="12.75">
      <c r="H446" s="186"/>
    </row>
    <row r="447" ht="12.75">
      <c r="H447" s="186"/>
    </row>
    <row r="448" ht="12.75">
      <c r="H448" s="186"/>
    </row>
    <row r="449" ht="12.75">
      <c r="H449" s="186"/>
    </row>
    <row r="450" ht="12.75">
      <c r="H450" s="186"/>
    </row>
    <row r="451" ht="12.75">
      <c r="H451" s="186"/>
    </row>
    <row r="452" ht="12.75">
      <c r="H452" s="186"/>
    </row>
    <row r="453" ht="12.75">
      <c r="H453" s="186"/>
    </row>
    <row r="454" ht="12.75">
      <c r="H454" s="186"/>
    </row>
    <row r="455" ht="12.75">
      <c r="H455" s="186"/>
    </row>
    <row r="456" ht="12.75">
      <c r="H456" s="186"/>
    </row>
    <row r="457" ht="12.75">
      <c r="H457" s="186"/>
    </row>
    <row r="458" ht="12.75">
      <c r="H458" s="186"/>
    </row>
    <row r="459" ht="12.75">
      <c r="H459" s="186"/>
    </row>
    <row r="460" ht="12.75">
      <c r="H460" s="186"/>
    </row>
    <row r="461" ht="12.75">
      <c r="H461" s="186"/>
    </row>
    <row r="462" ht="12.75">
      <c r="H462" s="186"/>
    </row>
    <row r="463" ht="12.75">
      <c r="H463" s="186"/>
    </row>
    <row r="464" ht="12.75">
      <c r="H464" s="186"/>
    </row>
    <row r="465" ht="12.75">
      <c r="H465" s="186"/>
    </row>
    <row r="466" ht="12.75">
      <c r="H466" s="186"/>
    </row>
    <row r="467" ht="12.75">
      <c r="H467" s="186"/>
    </row>
    <row r="468" ht="12.75">
      <c r="H468" s="186"/>
    </row>
    <row r="469" ht="12.75">
      <c r="H469" s="186"/>
    </row>
    <row r="470" ht="12.75">
      <c r="H470" s="186"/>
    </row>
    <row r="471" ht="12.75">
      <c r="H471" s="186"/>
    </row>
    <row r="472" ht="12.75">
      <c r="H472" s="186"/>
    </row>
    <row r="473" ht="12.75">
      <c r="H473" s="186"/>
    </row>
    <row r="474" ht="12.75">
      <c r="H474" s="186"/>
    </row>
    <row r="475" ht="12.75">
      <c r="H475" s="186"/>
    </row>
    <row r="476" ht="12.75">
      <c r="H476" s="186"/>
    </row>
    <row r="477" ht="12.75">
      <c r="H477" s="186"/>
    </row>
    <row r="478" ht="12.75">
      <c r="H478" s="186"/>
    </row>
    <row r="479" ht="12.75">
      <c r="H479" s="186"/>
    </row>
    <row r="480" ht="12.75">
      <c r="H480" s="186"/>
    </row>
    <row r="481" ht="12.75">
      <c r="H481" s="186"/>
    </row>
    <row r="482" ht="12.75">
      <c r="H482" s="186"/>
    </row>
    <row r="483" ht="12.75">
      <c r="H483" s="186"/>
    </row>
    <row r="484" ht="12.75">
      <c r="H484" s="186"/>
    </row>
    <row r="485" ht="12.75">
      <c r="H485" s="186"/>
    </row>
    <row r="486" ht="12.75">
      <c r="H486" s="186"/>
    </row>
    <row r="487" ht="12.75">
      <c r="H487" s="186"/>
    </row>
    <row r="488" ht="12.75">
      <c r="H488" s="186"/>
    </row>
    <row r="489" ht="12.75">
      <c r="H489" s="186"/>
    </row>
    <row r="490" ht="12.75">
      <c r="H490" s="186"/>
    </row>
    <row r="491" ht="12.75">
      <c r="H491" s="186"/>
    </row>
    <row r="492" ht="12.75">
      <c r="H492" s="186"/>
    </row>
    <row r="493" ht="12.75">
      <c r="H493" s="186"/>
    </row>
    <row r="494" ht="12.75">
      <c r="H494" s="186"/>
    </row>
    <row r="495" ht="12.75">
      <c r="H495" s="186"/>
    </row>
    <row r="496" ht="12.75">
      <c r="H496" s="186"/>
    </row>
    <row r="497" ht="12.75">
      <c r="H497" s="186"/>
    </row>
    <row r="498" ht="12.75">
      <c r="H498" s="186"/>
    </row>
    <row r="499" ht="12.75">
      <c r="H499" s="186"/>
    </row>
    <row r="500" ht="12.75">
      <c r="H500" s="186"/>
    </row>
    <row r="501" ht="12.75">
      <c r="H501" s="186"/>
    </row>
    <row r="502" ht="12.75">
      <c r="H502" s="186"/>
    </row>
    <row r="503" ht="12.75">
      <c r="H503" s="186"/>
    </row>
    <row r="504" ht="12.75">
      <c r="H504" s="186"/>
    </row>
    <row r="505" ht="12.75">
      <c r="H505" s="186"/>
    </row>
    <row r="506" ht="12.75">
      <c r="H506" s="186"/>
    </row>
    <row r="507" ht="12.75">
      <c r="H507" s="186"/>
    </row>
    <row r="508" ht="12.75">
      <c r="H508" s="186"/>
    </row>
    <row r="509" ht="12.75">
      <c r="H509" s="186"/>
    </row>
    <row r="510" ht="12.75">
      <c r="H510" s="186"/>
    </row>
    <row r="511" ht="12.75">
      <c r="H511" s="186"/>
    </row>
    <row r="512" ht="12.75">
      <c r="H512" s="186"/>
    </row>
    <row r="513" ht="12.75">
      <c r="H513" s="186"/>
    </row>
    <row r="514" ht="12.75">
      <c r="H514" s="186"/>
    </row>
    <row r="515" ht="12.75">
      <c r="H515" s="186"/>
    </row>
    <row r="516" ht="12.75">
      <c r="H516" s="186"/>
    </row>
    <row r="517" ht="12.75">
      <c r="H517" s="186"/>
    </row>
    <row r="518" ht="12.75">
      <c r="H518" s="186"/>
    </row>
    <row r="519" ht="12.75">
      <c r="H519" s="186"/>
    </row>
    <row r="520" ht="12.75">
      <c r="H520" s="186"/>
    </row>
    <row r="521" ht="12.75">
      <c r="H521" s="186"/>
    </row>
    <row r="522" ht="12.75">
      <c r="H522" s="186"/>
    </row>
    <row r="523" ht="12.75">
      <c r="H523" s="186"/>
    </row>
    <row r="524" ht="12.75">
      <c r="H524" s="186"/>
    </row>
    <row r="525" ht="12.75">
      <c r="H525" s="186"/>
    </row>
    <row r="526" ht="12.75">
      <c r="H526" s="186"/>
    </row>
    <row r="527" ht="12.75">
      <c r="H527" s="186"/>
    </row>
    <row r="528" ht="12.75">
      <c r="H528" s="186"/>
    </row>
    <row r="529" ht="12.75">
      <c r="H529" s="186"/>
    </row>
    <row r="530" ht="12.75">
      <c r="H530" s="186"/>
    </row>
    <row r="531" ht="12.75">
      <c r="H531" s="186"/>
    </row>
    <row r="532" ht="12.75">
      <c r="H532" s="186"/>
    </row>
    <row r="533" ht="12.75">
      <c r="H533" s="186"/>
    </row>
    <row r="534" ht="12.75">
      <c r="H534" s="186"/>
    </row>
    <row r="535" ht="12.75">
      <c r="H535" s="186"/>
    </row>
    <row r="536" ht="12.75">
      <c r="H536" s="186"/>
    </row>
    <row r="537" ht="12.75">
      <c r="H537" s="186"/>
    </row>
    <row r="538" ht="12.75">
      <c r="H538" s="186"/>
    </row>
    <row r="539" ht="12.75">
      <c r="H539" s="186"/>
    </row>
    <row r="540" ht="12.75">
      <c r="H540" s="186"/>
    </row>
    <row r="541" ht="12.75">
      <c r="H541" s="186"/>
    </row>
    <row r="542" ht="12.75">
      <c r="H542" s="186"/>
    </row>
    <row r="543" ht="12.75">
      <c r="H543" s="186"/>
    </row>
    <row r="544" ht="12.75">
      <c r="H544" s="186"/>
    </row>
    <row r="545" ht="12.75">
      <c r="H545" s="186"/>
    </row>
    <row r="546" ht="12.75">
      <c r="H546" s="186"/>
    </row>
    <row r="547" ht="12.75">
      <c r="H547" s="186"/>
    </row>
    <row r="548" ht="12.75">
      <c r="H548" s="186"/>
    </row>
    <row r="549" ht="12.75">
      <c r="H549" s="186"/>
    </row>
    <row r="550" ht="12.75">
      <c r="H550" s="186"/>
    </row>
    <row r="551" ht="12.75">
      <c r="H551" s="186"/>
    </row>
    <row r="552" ht="12.75">
      <c r="H552" s="186"/>
    </row>
    <row r="553" ht="12.75">
      <c r="H553" s="186"/>
    </row>
    <row r="554" ht="12.75">
      <c r="H554" s="186"/>
    </row>
    <row r="555" ht="12.75">
      <c r="H555" s="186"/>
    </row>
    <row r="556" ht="12.75">
      <c r="H556" s="186"/>
    </row>
    <row r="557" ht="12.75">
      <c r="H557" s="186"/>
    </row>
    <row r="558" ht="12.75">
      <c r="H558" s="186"/>
    </row>
    <row r="559" ht="12.75">
      <c r="H559" s="186"/>
    </row>
    <row r="560" ht="12.75">
      <c r="H560" s="186"/>
    </row>
    <row r="561" ht="12.75">
      <c r="H561" s="186"/>
    </row>
    <row r="562" ht="12.75">
      <c r="H562" s="186"/>
    </row>
    <row r="563" ht="12.75">
      <c r="H563" s="186"/>
    </row>
    <row r="564" ht="12.75">
      <c r="H564" s="186"/>
    </row>
    <row r="565" ht="12.75">
      <c r="H565" s="186"/>
    </row>
    <row r="566" ht="12.75">
      <c r="H566" s="186"/>
    </row>
    <row r="567" ht="12.75">
      <c r="H567" s="186"/>
    </row>
    <row r="568" ht="12.75">
      <c r="H568" s="186"/>
    </row>
    <row r="569" ht="12.75">
      <c r="H569" s="186"/>
    </row>
    <row r="570" ht="12.75">
      <c r="H570" s="186"/>
    </row>
    <row r="571" ht="12.75">
      <c r="H571" s="186"/>
    </row>
    <row r="572" ht="12.75">
      <c r="H572" s="186"/>
    </row>
    <row r="573" ht="12.75">
      <c r="H573" s="186"/>
    </row>
    <row r="574" ht="12.75">
      <c r="H574" s="186"/>
    </row>
    <row r="575" ht="12.75">
      <c r="H575" s="186"/>
    </row>
    <row r="576" ht="12.75">
      <c r="H576" s="186"/>
    </row>
    <row r="577" ht="12.75">
      <c r="H577" s="186"/>
    </row>
    <row r="578" ht="12.75">
      <c r="H578" s="186"/>
    </row>
    <row r="579" ht="12.75">
      <c r="H579" s="186"/>
    </row>
    <row r="580" ht="12.75">
      <c r="H580" s="186"/>
    </row>
    <row r="581" ht="12.75">
      <c r="H581" s="186"/>
    </row>
    <row r="582" ht="12.75">
      <c r="H582" s="186"/>
    </row>
    <row r="583" ht="12.75">
      <c r="H583" s="186"/>
    </row>
    <row r="584" ht="12.75">
      <c r="H584" s="186"/>
    </row>
    <row r="585" ht="12.75">
      <c r="H585" s="186"/>
    </row>
    <row r="586" ht="12.75">
      <c r="H586" s="186"/>
    </row>
    <row r="587" ht="12.75">
      <c r="H587" s="186"/>
    </row>
    <row r="588" ht="12.75">
      <c r="H588" s="186"/>
    </row>
    <row r="589" ht="12.75">
      <c r="H589" s="186"/>
    </row>
    <row r="590" ht="12.75">
      <c r="H590" s="186"/>
    </row>
    <row r="591" ht="12.75">
      <c r="H591" s="186"/>
    </row>
    <row r="592" ht="12.75">
      <c r="H592" s="186"/>
    </row>
    <row r="593" ht="12.75">
      <c r="H593" s="186"/>
    </row>
    <row r="594" ht="12.75">
      <c r="H594" s="186"/>
    </row>
    <row r="595" ht="12.75">
      <c r="H595" s="186"/>
    </row>
    <row r="596" ht="12.75">
      <c r="H596" s="186"/>
    </row>
    <row r="597" ht="12.75">
      <c r="H597" s="186"/>
    </row>
    <row r="598" ht="12.75">
      <c r="H598" s="186"/>
    </row>
    <row r="599" ht="12.75">
      <c r="H599" s="186"/>
    </row>
    <row r="600" ht="12.75">
      <c r="H600" s="186"/>
    </row>
    <row r="601" ht="12.75">
      <c r="H601" s="186"/>
    </row>
    <row r="602" ht="12.75">
      <c r="H602" s="186"/>
    </row>
    <row r="603" ht="12.75">
      <c r="H603" s="186"/>
    </row>
    <row r="604" ht="12.75">
      <c r="H604" s="186"/>
    </row>
    <row r="605" ht="12.75">
      <c r="H605" s="186"/>
    </row>
  </sheetData>
  <sheetProtection/>
  <mergeCells count="84">
    <mergeCell ref="C47:F47"/>
    <mergeCell ref="C51:F51"/>
    <mergeCell ref="C52:F52"/>
    <mergeCell ref="C55:F55"/>
    <mergeCell ref="C48:F48"/>
    <mergeCell ref="C65:F65"/>
    <mergeCell ref="C61:F61"/>
    <mergeCell ref="C50:F50"/>
    <mergeCell ref="C56:F56"/>
    <mergeCell ref="C57:F57"/>
    <mergeCell ref="C49:F49"/>
    <mergeCell ref="C58:F58"/>
    <mergeCell ref="C59:F59"/>
    <mergeCell ref="C60:F60"/>
    <mergeCell ref="C54:F54"/>
    <mergeCell ref="C53:F53"/>
    <mergeCell ref="C82:F82"/>
    <mergeCell ref="E99:H99"/>
    <mergeCell ref="C85:F85"/>
    <mergeCell ref="C86:F86"/>
    <mergeCell ref="C92:F93"/>
    <mergeCell ref="C81:F81"/>
    <mergeCell ref="C32:F32"/>
    <mergeCell ref="B94:B95"/>
    <mergeCell ref="C94:F95"/>
    <mergeCell ref="B89:B90"/>
    <mergeCell ref="C89:F90"/>
    <mergeCell ref="C91:F91"/>
    <mergeCell ref="C71:F71"/>
    <mergeCell ref="C87:F87"/>
    <mergeCell ref="C83:F83"/>
    <mergeCell ref="C79:F79"/>
    <mergeCell ref="C25:F25"/>
    <mergeCell ref="C23:F23"/>
    <mergeCell ref="C34:F34"/>
    <mergeCell ref="C35:F35"/>
    <mergeCell ref="C30:F30"/>
    <mergeCell ref="C33:F33"/>
    <mergeCell ref="C28:F28"/>
    <mergeCell ref="C29:F29"/>
    <mergeCell ref="C31:F31"/>
    <mergeCell ref="C26:F26"/>
    <mergeCell ref="C27:F27"/>
    <mergeCell ref="C36:F36"/>
    <mergeCell ref="C22:D22"/>
    <mergeCell ref="C24:F24"/>
    <mergeCell ref="C16:F16"/>
    <mergeCell ref="C17:F17"/>
    <mergeCell ref="C18:F18"/>
    <mergeCell ref="C20:F20"/>
    <mergeCell ref="C21:F21"/>
    <mergeCell ref="C19:F19"/>
    <mergeCell ref="B6:M6"/>
    <mergeCell ref="D7:I7"/>
    <mergeCell ref="H8:I8"/>
    <mergeCell ref="C14:F14"/>
    <mergeCell ref="J9:K9"/>
    <mergeCell ref="C15:F15"/>
    <mergeCell ref="C37:F37"/>
    <mergeCell ref="C38:F38"/>
    <mergeCell ref="C46:F46"/>
    <mergeCell ref="C39:F39"/>
    <mergeCell ref="C40:F40"/>
    <mergeCell ref="C41:F41"/>
    <mergeCell ref="C42:F42"/>
    <mergeCell ref="C45:F45"/>
    <mergeCell ref="C43:F43"/>
    <mergeCell ref="C44:F44"/>
    <mergeCell ref="C66:F66"/>
    <mergeCell ref="C68:F68"/>
    <mergeCell ref="C69:F69"/>
    <mergeCell ref="C62:F62"/>
    <mergeCell ref="C63:F63"/>
    <mergeCell ref="C64:F64"/>
    <mergeCell ref="C77:F77"/>
    <mergeCell ref="C78:F78"/>
    <mergeCell ref="C80:F80"/>
    <mergeCell ref="C70:F70"/>
    <mergeCell ref="C76:F76"/>
    <mergeCell ref="C67:F67"/>
    <mergeCell ref="C74:F74"/>
    <mergeCell ref="C75:F75"/>
    <mergeCell ref="C72:F72"/>
    <mergeCell ref="C73:F7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  <headerFooter>
    <oddFooter>&amp;CStrona &amp;P z &amp;N</oddFooter>
    <firstFooter>&amp;C
&amp;P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9"/>
  <sheetViews>
    <sheetView view="pageBreakPreview" zoomScaleSheetLayoutView="100" zoomScalePageLayoutView="0" workbookViewId="0" topLeftCell="A50">
      <selection activeCell="D50" sqref="D50"/>
    </sheetView>
  </sheetViews>
  <sheetFormatPr defaultColWidth="9.140625" defaultRowHeight="12.75"/>
  <cols>
    <col min="1" max="1" width="5.140625" style="0" customWidth="1"/>
    <col min="2" max="2" width="8.00390625" style="0" customWidth="1"/>
    <col min="3" max="3" width="8.28125" style="0" customWidth="1"/>
    <col min="4" max="4" width="60.28125" style="0" customWidth="1"/>
    <col min="5" max="5" width="14.00390625" style="0" customWidth="1"/>
    <col min="6" max="6" width="18.140625" style="0" customWidth="1"/>
    <col min="7" max="7" width="11.57421875" style="24" customWidth="1"/>
    <col min="8" max="8" width="17.7109375" style="0" customWidth="1"/>
    <col min="9" max="9" width="11.421875" style="0" customWidth="1"/>
    <col min="10" max="10" width="13.421875" style="20" customWidth="1"/>
    <col min="11" max="16384" width="9.140625" style="20" customWidth="1"/>
  </cols>
  <sheetData>
    <row r="1" spans="1:9" ht="12.75">
      <c r="A1" s="10"/>
      <c r="B1" s="10"/>
      <c r="C1" s="10"/>
      <c r="D1" s="10"/>
      <c r="E1" s="10"/>
      <c r="F1" s="10"/>
      <c r="G1" s="885"/>
      <c r="H1" s="10" t="s">
        <v>102</v>
      </c>
      <c r="I1" s="886"/>
    </row>
    <row r="2" spans="1:9" ht="12.75">
      <c r="A2" s="10"/>
      <c r="B2" s="10"/>
      <c r="C2" s="10"/>
      <c r="D2" s="10"/>
      <c r="E2" s="10"/>
      <c r="F2" s="10"/>
      <c r="G2" s="885"/>
      <c r="H2" s="10" t="s">
        <v>693</v>
      </c>
      <c r="I2" s="576"/>
    </row>
    <row r="3" spans="1:9" ht="12.75">
      <c r="A3" s="10"/>
      <c r="B3" s="10"/>
      <c r="C3" s="10"/>
      <c r="D3" s="887" t="s">
        <v>73</v>
      </c>
      <c r="E3" s="12"/>
      <c r="F3" s="12"/>
      <c r="G3" s="885"/>
      <c r="H3" s="888" t="s">
        <v>694</v>
      </c>
      <c r="I3" s="576"/>
    </row>
    <row r="4" spans="1:9" ht="12.75">
      <c r="A4" s="10"/>
      <c r="B4" s="10"/>
      <c r="C4" s="10"/>
      <c r="D4" s="887"/>
      <c r="E4" s="12"/>
      <c r="F4" s="12"/>
      <c r="G4" s="885"/>
      <c r="H4" s="888"/>
      <c r="I4" s="576"/>
    </row>
    <row r="5" spans="1:9" ht="12.75">
      <c r="A5" s="1191" t="s">
        <v>716</v>
      </c>
      <c r="B5" s="1192"/>
      <c r="C5" s="1192"/>
      <c r="D5" s="1192"/>
      <c r="E5" s="1192"/>
      <c r="F5" s="1192"/>
      <c r="G5" s="885"/>
      <c r="H5" s="888"/>
      <c r="I5" s="889"/>
    </row>
    <row r="6" spans="1:9" ht="12.75">
      <c r="A6" s="909"/>
      <c r="B6" s="910"/>
      <c r="C6" s="910"/>
      <c r="D6" s="910"/>
      <c r="E6" s="910"/>
      <c r="F6" s="910"/>
      <c r="G6" s="885"/>
      <c r="H6" s="888"/>
      <c r="I6" s="889"/>
    </row>
    <row r="7" spans="1:9" ht="12.75">
      <c r="A7" s="860"/>
      <c r="B7" s="43"/>
      <c r="C7" s="44"/>
      <c r="D7" s="42"/>
      <c r="E7" s="1188" t="s">
        <v>41</v>
      </c>
      <c r="F7" s="1189"/>
      <c r="G7" s="1190"/>
      <c r="H7" s="1116"/>
      <c r="I7" s="861"/>
    </row>
    <row r="8" spans="1:9" ht="12.75">
      <c r="A8" s="860" t="s">
        <v>38</v>
      </c>
      <c r="B8" s="43" t="s">
        <v>39</v>
      </c>
      <c r="C8" s="44" t="s">
        <v>40</v>
      </c>
      <c r="D8" s="43" t="s">
        <v>2</v>
      </c>
      <c r="E8" s="46"/>
      <c r="F8" s="46"/>
      <c r="G8" s="47"/>
      <c r="H8" s="1116"/>
      <c r="I8" s="861"/>
    </row>
    <row r="9" spans="1:9" ht="12.75">
      <c r="A9" s="860"/>
      <c r="B9" s="43"/>
      <c r="C9" s="44"/>
      <c r="D9" s="42"/>
      <c r="E9" s="48" t="s">
        <v>45</v>
      </c>
      <c r="F9" s="44" t="s">
        <v>46</v>
      </c>
      <c r="G9" s="49" t="s">
        <v>47</v>
      </c>
      <c r="H9" s="43" t="s">
        <v>42</v>
      </c>
      <c r="I9" s="861" t="s">
        <v>42</v>
      </c>
    </row>
    <row r="10" spans="1:9" ht="12.75">
      <c r="A10" s="860"/>
      <c r="B10" s="43"/>
      <c r="C10" s="44"/>
      <c r="D10" s="42"/>
      <c r="E10" s="45" t="s">
        <v>48</v>
      </c>
      <c r="F10" s="44" t="s">
        <v>699</v>
      </c>
      <c r="G10" s="49" t="s">
        <v>182</v>
      </c>
      <c r="H10" s="43" t="s">
        <v>43</v>
      </c>
      <c r="I10" s="861" t="s">
        <v>44</v>
      </c>
    </row>
    <row r="11" spans="1:9" ht="13.5" thickBot="1">
      <c r="A11" s="1098">
        <v>1</v>
      </c>
      <c r="B11" s="50">
        <v>2</v>
      </c>
      <c r="C11" s="51">
        <v>3</v>
      </c>
      <c r="D11" s="51">
        <v>4</v>
      </c>
      <c r="E11" s="51">
        <v>5</v>
      </c>
      <c r="F11" s="51">
        <v>6</v>
      </c>
      <c r="G11" s="52">
        <v>7</v>
      </c>
      <c r="H11" s="52">
        <v>8</v>
      </c>
      <c r="I11" s="862">
        <v>9</v>
      </c>
    </row>
    <row r="12" spans="1:9" ht="13.5" thickTop="1">
      <c r="A12" s="863" t="s">
        <v>11</v>
      </c>
      <c r="B12" s="54"/>
      <c r="C12" s="54"/>
      <c r="D12" s="55" t="s">
        <v>87</v>
      </c>
      <c r="E12" s="54"/>
      <c r="F12" s="54"/>
      <c r="G12" s="56"/>
      <c r="H12" s="57"/>
      <c r="I12" s="864"/>
    </row>
    <row r="13" spans="1:9" ht="12.75">
      <c r="A13" s="865"/>
      <c r="B13" s="53" t="s">
        <v>88</v>
      </c>
      <c r="C13" s="54"/>
      <c r="D13" s="1097" t="s">
        <v>89</v>
      </c>
      <c r="E13" s="54"/>
      <c r="F13" s="54"/>
      <c r="G13" s="56"/>
      <c r="H13" s="57"/>
      <c r="I13" s="864"/>
    </row>
    <row r="14" spans="1:9" ht="27" customHeight="1">
      <c r="A14" s="865"/>
      <c r="B14" s="54"/>
      <c r="C14" s="899">
        <v>2010</v>
      </c>
      <c r="D14" s="230" t="s">
        <v>214</v>
      </c>
      <c r="E14" s="900">
        <v>678985.14</v>
      </c>
      <c r="F14" s="900">
        <v>678985.14</v>
      </c>
      <c r="G14" s="901">
        <f>F14/E14</f>
        <v>1</v>
      </c>
      <c r="H14" s="900">
        <v>678985.14</v>
      </c>
      <c r="I14" s="902">
        <v>0</v>
      </c>
    </row>
    <row r="15" spans="1:9" ht="12.75">
      <c r="A15" s="1101"/>
      <c r="B15" s="1102"/>
      <c r="C15" s="1102"/>
      <c r="D15" s="1103" t="s">
        <v>180</v>
      </c>
      <c r="E15" s="1104">
        <f>E14</f>
        <v>678985.14</v>
      </c>
      <c r="F15" s="1104">
        <f>F14</f>
        <v>678985.14</v>
      </c>
      <c r="G15" s="1105">
        <f>F15/E15</f>
        <v>1</v>
      </c>
      <c r="H15" s="1106">
        <f>H14</f>
        <v>678985.14</v>
      </c>
      <c r="I15" s="1107">
        <v>0</v>
      </c>
    </row>
    <row r="16" spans="1:9" ht="12.75" hidden="1">
      <c r="A16" s="865"/>
      <c r="B16" s="54"/>
      <c r="C16" s="54"/>
      <c r="D16" s="60"/>
      <c r="E16" s="430"/>
      <c r="F16" s="430"/>
      <c r="G16" s="61"/>
      <c r="H16" s="436"/>
      <c r="I16" s="867"/>
    </row>
    <row r="17" spans="1:9" ht="18" customHeight="1" hidden="1">
      <c r="A17" s="865"/>
      <c r="B17" s="54"/>
      <c r="C17" s="54"/>
      <c r="D17" s="58"/>
      <c r="E17" s="430"/>
      <c r="F17" s="430"/>
      <c r="G17" s="61"/>
      <c r="H17" s="436"/>
      <c r="I17" s="867"/>
    </row>
    <row r="18" spans="1:9" ht="12" customHeight="1" hidden="1">
      <c r="A18" s="868"/>
      <c r="B18" s="54"/>
      <c r="C18" s="54"/>
      <c r="D18" s="58"/>
      <c r="E18" s="430"/>
      <c r="F18" s="430"/>
      <c r="G18" s="61"/>
      <c r="H18" s="436"/>
      <c r="I18" s="867"/>
    </row>
    <row r="19" spans="1:9" ht="12.75" hidden="1">
      <c r="A19" s="868"/>
      <c r="B19" s="54"/>
      <c r="C19" s="54"/>
      <c r="D19" s="58"/>
      <c r="E19" s="430"/>
      <c r="F19" s="430"/>
      <c r="G19" s="61"/>
      <c r="H19" s="436"/>
      <c r="I19" s="867"/>
    </row>
    <row r="20" spans="1:9" ht="12.75">
      <c r="A20" s="865">
        <v>750</v>
      </c>
      <c r="B20" s="54"/>
      <c r="C20" s="54"/>
      <c r="D20" s="62" t="s">
        <v>49</v>
      </c>
      <c r="E20" s="430"/>
      <c r="F20" s="430"/>
      <c r="G20" s="63"/>
      <c r="H20" s="436"/>
      <c r="I20" s="867"/>
    </row>
    <row r="21" spans="1:9" ht="12.75">
      <c r="A21" s="865"/>
      <c r="B21" s="64">
        <v>75011</v>
      </c>
      <c r="C21" s="54"/>
      <c r="D21" s="65" t="s">
        <v>50</v>
      </c>
      <c r="E21" s="431"/>
      <c r="F21" s="431"/>
      <c r="G21" s="63"/>
      <c r="H21" s="436"/>
      <c r="I21" s="867"/>
    </row>
    <row r="22" spans="1:9" ht="27" customHeight="1">
      <c r="A22" s="865"/>
      <c r="B22" s="64"/>
      <c r="C22" s="899">
        <v>2010</v>
      </c>
      <c r="D22" s="903" t="s">
        <v>214</v>
      </c>
      <c r="E22" s="433">
        <v>108455</v>
      </c>
      <c r="F22" s="433">
        <v>108455</v>
      </c>
      <c r="G22" s="232">
        <f>F22/E22</f>
        <v>1</v>
      </c>
      <c r="H22" s="440">
        <v>108455</v>
      </c>
      <c r="I22" s="874">
        <v>0</v>
      </c>
    </row>
    <row r="23" spans="1:9" s="147" customFormat="1" ht="12.75">
      <c r="A23" s="1108"/>
      <c r="B23" s="1109"/>
      <c r="C23" s="1102"/>
      <c r="D23" s="1110" t="s">
        <v>53</v>
      </c>
      <c r="E23" s="1111">
        <f>SUM(E21:E22)</f>
        <v>108455</v>
      </c>
      <c r="F23" s="1111">
        <f>SUM(F21:F22)</f>
        <v>108455</v>
      </c>
      <c r="G23" s="1112">
        <f>F23/E23</f>
        <v>1</v>
      </c>
      <c r="H23" s="1113">
        <f>SUM(H21:H22)</f>
        <v>108455</v>
      </c>
      <c r="I23" s="1114">
        <f>SUM(I21:I22)</f>
        <v>0</v>
      </c>
    </row>
    <row r="24" spans="1:9" ht="12.75">
      <c r="A24" s="870">
        <v>751</v>
      </c>
      <c r="B24" s="64"/>
      <c r="C24" s="54"/>
      <c r="D24" s="62" t="s">
        <v>689</v>
      </c>
      <c r="E24" s="431"/>
      <c r="F24" s="431"/>
      <c r="G24" s="63"/>
      <c r="H24" s="438"/>
      <c r="I24" s="871"/>
    </row>
    <row r="25" spans="1:9" ht="12.75">
      <c r="A25" s="865"/>
      <c r="B25" s="64"/>
      <c r="C25" s="54"/>
      <c r="D25" s="62" t="s">
        <v>690</v>
      </c>
      <c r="E25" s="431"/>
      <c r="F25" s="431"/>
      <c r="G25" s="63"/>
      <c r="H25" s="438"/>
      <c r="I25" s="871"/>
    </row>
    <row r="26" spans="1:9" ht="15.75" customHeight="1">
      <c r="A26" s="865"/>
      <c r="B26" s="54">
        <v>75101</v>
      </c>
      <c r="C26" s="54"/>
      <c r="D26" s="65" t="s">
        <v>689</v>
      </c>
      <c r="E26" s="431"/>
      <c r="F26" s="431"/>
      <c r="G26" s="63"/>
      <c r="H26" s="233"/>
      <c r="I26" s="871"/>
    </row>
    <row r="27" spans="1:9" ht="32.25" customHeight="1">
      <c r="A27" s="865"/>
      <c r="B27" s="54"/>
      <c r="C27" s="899">
        <v>2010</v>
      </c>
      <c r="D27" s="903" t="s">
        <v>214</v>
      </c>
      <c r="E27" s="433">
        <v>2760</v>
      </c>
      <c r="F27" s="433">
        <v>2760</v>
      </c>
      <c r="G27" s="232">
        <f>F27/E27</f>
        <v>1</v>
      </c>
      <c r="H27" s="440">
        <v>2760</v>
      </c>
      <c r="I27" s="874">
        <v>0</v>
      </c>
    </row>
    <row r="28" spans="1:9" ht="12.75" hidden="1">
      <c r="A28" s="872"/>
      <c r="B28" s="486">
        <v>75107</v>
      </c>
      <c r="C28" s="486"/>
      <c r="D28" s="487" t="s">
        <v>212</v>
      </c>
      <c r="E28" s="488"/>
      <c r="F28" s="488"/>
      <c r="G28" s="489"/>
      <c r="H28" s="490"/>
      <c r="I28" s="873"/>
    </row>
    <row r="29" spans="1:9" ht="39" customHeight="1" hidden="1">
      <c r="A29" s="865"/>
      <c r="B29" s="54"/>
      <c r="C29" s="231">
        <v>2010</v>
      </c>
      <c r="D29" s="230" t="s">
        <v>214</v>
      </c>
      <c r="E29" s="433"/>
      <c r="F29" s="433"/>
      <c r="G29" s="232" t="e">
        <f>F29/E29</f>
        <v>#DIV/0!</v>
      </c>
      <c r="H29" s="440"/>
      <c r="I29" s="874">
        <v>0</v>
      </c>
    </row>
    <row r="30" spans="1:9" ht="12.75" hidden="1">
      <c r="A30" s="865"/>
      <c r="B30" s="54"/>
      <c r="C30" s="231"/>
      <c r="D30" s="230"/>
      <c r="E30" s="433"/>
      <c r="F30" s="433"/>
      <c r="G30" s="232"/>
      <c r="H30" s="440"/>
      <c r="I30" s="874"/>
    </row>
    <row r="31" spans="1:9" ht="38.25" hidden="1">
      <c r="A31" s="865"/>
      <c r="B31" s="231">
        <v>75109</v>
      </c>
      <c r="C31" s="231"/>
      <c r="D31" s="179" t="s">
        <v>303</v>
      </c>
      <c r="E31" s="433"/>
      <c r="F31" s="433"/>
      <c r="G31" s="232"/>
      <c r="H31" s="440"/>
      <c r="I31" s="874"/>
    </row>
    <row r="32" spans="1:9" ht="40.5" customHeight="1" hidden="1">
      <c r="A32" s="865"/>
      <c r="B32" s="54"/>
      <c r="C32" s="231">
        <v>2010</v>
      </c>
      <c r="D32" s="482" t="s">
        <v>214</v>
      </c>
      <c r="E32" s="433"/>
      <c r="F32" s="433"/>
      <c r="G32" s="232"/>
      <c r="H32" s="440"/>
      <c r="I32" s="874"/>
    </row>
    <row r="33" spans="1:9" s="21" customFormat="1" ht="12.75">
      <c r="A33" s="1101"/>
      <c r="B33" s="1102"/>
      <c r="C33" s="1102"/>
      <c r="D33" s="1110" t="s">
        <v>54</v>
      </c>
      <c r="E33" s="1111">
        <f>SUM(E27:E32)</f>
        <v>2760</v>
      </c>
      <c r="F33" s="1111">
        <f>SUM(F27:F32)</f>
        <v>2760</v>
      </c>
      <c r="G33" s="1115">
        <f>F33/E33</f>
        <v>1</v>
      </c>
      <c r="H33" s="1113">
        <f>H27</f>
        <v>2760</v>
      </c>
      <c r="I33" s="1114">
        <v>0</v>
      </c>
    </row>
    <row r="34" spans="1:9" s="21" customFormat="1" ht="12.75">
      <c r="A34" s="865">
        <v>752</v>
      </c>
      <c r="B34" s="54"/>
      <c r="C34" s="54"/>
      <c r="D34" s="62" t="s">
        <v>304</v>
      </c>
      <c r="E34" s="506"/>
      <c r="F34" s="506"/>
      <c r="G34" s="507"/>
      <c r="H34" s="508"/>
      <c r="I34" s="875"/>
    </row>
    <row r="35" spans="1:9" s="21" customFormat="1" ht="12.75">
      <c r="A35" s="865"/>
      <c r="B35" s="54">
        <v>75212</v>
      </c>
      <c r="C35" s="54"/>
      <c r="D35" s="65" t="s">
        <v>311</v>
      </c>
      <c r="E35" s="506"/>
      <c r="F35" s="506"/>
      <c r="G35" s="507"/>
      <c r="H35" s="508"/>
      <c r="I35" s="875"/>
    </row>
    <row r="36" spans="1:9" s="21" customFormat="1" ht="33" customHeight="1">
      <c r="A36" s="865"/>
      <c r="B36" s="54"/>
      <c r="C36" s="899">
        <v>2010</v>
      </c>
      <c r="D36" s="903" t="s">
        <v>214</v>
      </c>
      <c r="E36" s="433">
        <v>300</v>
      </c>
      <c r="F36" s="433">
        <v>300</v>
      </c>
      <c r="G36" s="904">
        <f>F36/E36</f>
        <v>1</v>
      </c>
      <c r="H36" s="440">
        <v>300</v>
      </c>
      <c r="I36" s="905">
        <v>0</v>
      </c>
    </row>
    <row r="37" spans="1:9" s="510" customFormat="1" ht="12.75">
      <c r="A37" s="876"/>
      <c r="B37" s="509"/>
      <c r="C37" s="509"/>
      <c r="D37" s="68" t="s">
        <v>312</v>
      </c>
      <c r="E37" s="432">
        <f>E36</f>
        <v>300</v>
      </c>
      <c r="F37" s="432">
        <f>F36</f>
        <v>300</v>
      </c>
      <c r="G37" s="511">
        <f>F37/E37</f>
        <v>1</v>
      </c>
      <c r="H37" s="432">
        <f>H36</f>
        <v>300</v>
      </c>
      <c r="I37" s="869">
        <v>0</v>
      </c>
    </row>
    <row r="38" spans="1:9" ht="12.75">
      <c r="A38" s="865">
        <v>754</v>
      </c>
      <c r="B38" s="44"/>
      <c r="C38" s="44"/>
      <c r="D38" s="62" t="s">
        <v>692</v>
      </c>
      <c r="E38" s="431"/>
      <c r="F38" s="431"/>
      <c r="G38" s="511"/>
      <c r="H38" s="436"/>
      <c r="I38" s="867"/>
    </row>
    <row r="39" spans="1:9" ht="17.25" customHeight="1">
      <c r="A39" s="870"/>
      <c r="B39" s="64">
        <v>75414</v>
      </c>
      <c r="C39" s="64"/>
      <c r="D39" s="69" t="s">
        <v>57</v>
      </c>
      <c r="E39" s="483"/>
      <c r="F39" s="434"/>
      <c r="G39" s="70"/>
      <c r="H39" s="436"/>
      <c r="I39" s="867"/>
    </row>
    <row r="40" spans="1:9" ht="33.75" customHeight="1">
      <c r="A40" s="870"/>
      <c r="B40" s="43"/>
      <c r="C40" s="899">
        <v>2010</v>
      </c>
      <c r="D40" s="903" t="s">
        <v>214</v>
      </c>
      <c r="E40" s="440">
        <v>1000</v>
      </c>
      <c r="F40" s="440">
        <v>1000</v>
      </c>
      <c r="G40" s="904">
        <f>F40/E40</f>
        <v>1</v>
      </c>
      <c r="H40" s="906">
        <v>1000</v>
      </c>
      <c r="I40" s="907">
        <v>0</v>
      </c>
    </row>
    <row r="41" spans="1:9" s="21" customFormat="1" ht="12.75">
      <c r="A41" s="1098"/>
      <c r="B41" s="66"/>
      <c r="C41" s="66"/>
      <c r="D41" s="68" t="s">
        <v>58</v>
      </c>
      <c r="E41" s="432">
        <f>SUM(E40:E40)</f>
        <v>1000</v>
      </c>
      <c r="F41" s="432">
        <f>SUM(F40:F40)</f>
        <v>1000</v>
      </c>
      <c r="G41" s="67">
        <f>F41/E41</f>
        <v>1</v>
      </c>
      <c r="H41" s="437">
        <f>SUM(H40:H40)</f>
        <v>1000</v>
      </c>
      <c r="I41" s="869">
        <f>SUM(I40:I40)</f>
        <v>0</v>
      </c>
    </row>
    <row r="42" spans="1:9" ht="12.75">
      <c r="A42" s="865">
        <v>852</v>
      </c>
      <c r="B42" s="64"/>
      <c r="C42" s="64"/>
      <c r="D42" s="62" t="s">
        <v>59</v>
      </c>
      <c r="E42" s="431"/>
      <c r="F42" s="431"/>
      <c r="G42" s="63"/>
      <c r="H42" s="436"/>
      <c r="I42" s="867"/>
    </row>
    <row r="43" spans="1:9" ht="25.5">
      <c r="A43" s="865"/>
      <c r="B43" s="908">
        <v>85212</v>
      </c>
      <c r="C43" s="64"/>
      <c r="D43" s="179" t="s">
        <v>163</v>
      </c>
      <c r="E43" s="431"/>
      <c r="F43" s="431"/>
      <c r="G43" s="63"/>
      <c r="H43" s="436"/>
      <c r="I43" s="867"/>
    </row>
    <row r="44" spans="1:9" ht="38.25">
      <c r="A44" s="865"/>
      <c r="B44" s="64"/>
      <c r="C44" s="899">
        <v>2010</v>
      </c>
      <c r="D44" s="903" t="s">
        <v>214</v>
      </c>
      <c r="E44" s="433">
        <v>3743000</v>
      </c>
      <c r="F44" s="433">
        <v>3735422.28</v>
      </c>
      <c r="G44" s="904">
        <f>F44/E44</f>
        <v>0.9979754955917712</v>
      </c>
      <c r="H44" s="433">
        <v>3735422.28</v>
      </c>
      <c r="I44" s="874">
        <v>0</v>
      </c>
    </row>
    <row r="45" spans="1:9" ht="38.25">
      <c r="A45" s="865"/>
      <c r="B45" s="908">
        <v>85213</v>
      </c>
      <c r="C45" s="54"/>
      <c r="D45" s="179" t="s">
        <v>691</v>
      </c>
      <c r="E45" s="431"/>
      <c r="F45" s="431"/>
      <c r="G45" s="63"/>
      <c r="H45" s="436"/>
      <c r="I45" s="867"/>
    </row>
    <row r="46" spans="1:9" ht="30" customHeight="1">
      <c r="A46" s="870"/>
      <c r="B46" s="64"/>
      <c r="C46" s="899">
        <v>2010</v>
      </c>
      <c r="D46" s="903" t="s">
        <v>214</v>
      </c>
      <c r="E46" s="906">
        <v>32500</v>
      </c>
      <c r="F46" s="906">
        <v>32061.95</v>
      </c>
      <c r="G46" s="904">
        <f>F46/E46</f>
        <v>0.9865215384615384</v>
      </c>
      <c r="H46" s="440">
        <v>32061.95</v>
      </c>
      <c r="I46" s="874">
        <v>0</v>
      </c>
    </row>
    <row r="47" spans="1:9" ht="12.75">
      <c r="A47" s="870"/>
      <c r="B47" s="908">
        <v>85219</v>
      </c>
      <c r="C47" s="899"/>
      <c r="D47" s="914" t="s">
        <v>713</v>
      </c>
      <c r="E47" s="906"/>
      <c r="F47" s="906"/>
      <c r="G47" s="904"/>
      <c r="H47" s="440"/>
      <c r="I47" s="874"/>
    </row>
    <row r="48" spans="1:9" ht="27.75" customHeight="1">
      <c r="A48" s="870"/>
      <c r="B48" s="64"/>
      <c r="C48" s="899">
        <v>2010</v>
      </c>
      <c r="D48" s="903" t="s">
        <v>214</v>
      </c>
      <c r="E48" s="906">
        <v>2030</v>
      </c>
      <c r="F48" s="906">
        <v>2030</v>
      </c>
      <c r="G48" s="904">
        <f>F48/E48</f>
        <v>1</v>
      </c>
      <c r="H48" s="440">
        <v>2030</v>
      </c>
      <c r="I48" s="874"/>
    </row>
    <row r="49" spans="1:9" ht="12.75">
      <c r="A49" s="870"/>
      <c r="B49" s="64">
        <v>85295</v>
      </c>
      <c r="C49" s="64"/>
      <c r="D49" s="69" t="s">
        <v>89</v>
      </c>
      <c r="E49" s="436"/>
      <c r="F49" s="436"/>
      <c r="G49" s="70"/>
      <c r="H49" s="436"/>
      <c r="I49" s="867"/>
    </row>
    <row r="50" spans="1:9" ht="29.25" customHeight="1">
      <c r="A50" s="865"/>
      <c r="B50" s="64"/>
      <c r="C50" s="899">
        <v>2010</v>
      </c>
      <c r="D50" s="903" t="s">
        <v>214</v>
      </c>
      <c r="E50" s="900">
        <v>56600</v>
      </c>
      <c r="F50" s="900">
        <v>51900</v>
      </c>
      <c r="G50" s="232">
        <f>F50/E50</f>
        <v>0.9169611307420494</v>
      </c>
      <c r="H50" s="440">
        <v>51900</v>
      </c>
      <c r="I50" s="874">
        <v>0</v>
      </c>
    </row>
    <row r="51" spans="1:9" ht="12.75" hidden="1">
      <c r="A51" s="865"/>
      <c r="B51" s="64">
        <v>85295</v>
      </c>
      <c r="C51" s="54"/>
      <c r="D51" s="65" t="s">
        <v>89</v>
      </c>
      <c r="E51" s="431"/>
      <c r="F51" s="431"/>
      <c r="G51" s="63"/>
      <c r="H51" s="436"/>
      <c r="I51" s="867"/>
    </row>
    <row r="52" spans="1:9" ht="12.75" hidden="1">
      <c r="A52" s="865"/>
      <c r="B52" s="64"/>
      <c r="C52" s="54">
        <v>2010</v>
      </c>
      <c r="D52" s="58" t="s">
        <v>51</v>
      </c>
      <c r="E52" s="431"/>
      <c r="F52" s="431"/>
      <c r="G52" s="63"/>
      <c r="H52" s="436"/>
      <c r="I52" s="867"/>
    </row>
    <row r="53" spans="1:9" ht="12.75" hidden="1">
      <c r="A53" s="865"/>
      <c r="B53" s="64"/>
      <c r="C53" s="54"/>
      <c r="D53" s="58" t="s">
        <v>52</v>
      </c>
      <c r="E53" s="431"/>
      <c r="F53" s="431"/>
      <c r="G53" s="63"/>
      <c r="H53" s="436"/>
      <c r="I53" s="867">
        <v>0</v>
      </c>
    </row>
    <row r="54" spans="1:9" ht="12.75" hidden="1">
      <c r="A54" s="865"/>
      <c r="B54" s="64"/>
      <c r="C54" s="54"/>
      <c r="D54" s="58" t="s">
        <v>213</v>
      </c>
      <c r="E54" s="431"/>
      <c r="F54" s="431"/>
      <c r="G54" s="63"/>
      <c r="H54" s="436"/>
      <c r="I54" s="867"/>
    </row>
    <row r="55" spans="1:9" s="21" customFormat="1" ht="12.75">
      <c r="A55" s="866"/>
      <c r="B55" s="66"/>
      <c r="C55" s="59"/>
      <c r="D55" s="68" t="s">
        <v>60</v>
      </c>
      <c r="E55" s="435">
        <f>SUM(E42:E54)</f>
        <v>3834130</v>
      </c>
      <c r="F55" s="435">
        <f>SUM(F42:F54)</f>
        <v>3821414.23</v>
      </c>
      <c r="G55" s="67">
        <f>F55/E55</f>
        <v>0.9966835318572923</v>
      </c>
      <c r="H55" s="439">
        <f>SUM(H43:H54)</f>
        <v>3821414.23</v>
      </c>
      <c r="I55" s="869">
        <f>SUM(I43:I50)</f>
        <v>0</v>
      </c>
    </row>
    <row r="56" spans="1:9" s="234" customFormat="1" ht="15.75" thickBot="1">
      <c r="A56" s="890"/>
      <c r="B56" s="891"/>
      <c r="C56" s="892"/>
      <c r="D56" s="893" t="s">
        <v>61</v>
      </c>
      <c r="E56" s="894">
        <f>E15+E23+E33+E41+E55+E37</f>
        <v>4625630.14</v>
      </c>
      <c r="F56" s="894">
        <f>F15+F23+F33+F41+F55+F37</f>
        <v>4612914.37</v>
      </c>
      <c r="G56" s="895">
        <f>F56/E56</f>
        <v>0.9972510188633457</v>
      </c>
      <c r="H56" s="894">
        <f>H15+H23+H33+H41+H55+H37</f>
        <v>4612914.37</v>
      </c>
      <c r="I56" s="896">
        <f>I15+I23+I33+I41+I55</f>
        <v>0</v>
      </c>
    </row>
    <row r="57" spans="1:9" ht="12.75">
      <c r="A57" s="10"/>
      <c r="B57" s="10"/>
      <c r="C57" s="10"/>
      <c r="D57" s="10"/>
      <c r="E57" s="10"/>
      <c r="F57" s="10"/>
      <c r="G57" s="23"/>
      <c r="H57" s="10"/>
      <c r="I57" s="10"/>
    </row>
    <row r="58" spans="1:10" ht="15.75" customHeight="1">
      <c r="A58" s="10"/>
      <c r="B58" s="1193" t="s">
        <v>807</v>
      </c>
      <c r="C58" s="1193"/>
      <c r="D58" s="1193"/>
      <c r="E58" s="1193"/>
      <c r="F58" s="1193"/>
      <c r="G58" s="1193"/>
      <c r="H58" s="1193"/>
      <c r="I58" s="10"/>
      <c r="J58" s="10"/>
    </row>
    <row r="59" spans="1:10" s="409" customFormat="1" ht="96.75" customHeight="1">
      <c r="A59" s="10"/>
      <c r="B59" s="897" t="s">
        <v>292</v>
      </c>
      <c r="C59" s="897" t="s">
        <v>67</v>
      </c>
      <c r="D59" s="897" t="s">
        <v>39</v>
      </c>
      <c r="E59" s="897" t="s">
        <v>76</v>
      </c>
      <c r="F59" s="898" t="s">
        <v>687</v>
      </c>
      <c r="G59" s="898" t="s">
        <v>714</v>
      </c>
      <c r="H59" s="898" t="s">
        <v>688</v>
      </c>
      <c r="I59" s="898" t="s">
        <v>715</v>
      </c>
      <c r="J59" s="10"/>
    </row>
    <row r="60" spans="1:10" s="409" customFormat="1" ht="12.75">
      <c r="A60" s="10"/>
      <c r="B60" s="878">
        <v>1</v>
      </c>
      <c r="C60" s="878">
        <v>2</v>
      </c>
      <c r="D60" s="878">
        <v>3</v>
      </c>
      <c r="E60" s="878">
        <v>4</v>
      </c>
      <c r="F60" s="878">
        <v>5</v>
      </c>
      <c r="G60" s="878">
        <v>6</v>
      </c>
      <c r="H60" s="878">
        <v>6</v>
      </c>
      <c r="I60" s="878">
        <v>6</v>
      </c>
      <c r="J60" s="10"/>
    </row>
    <row r="61" spans="1:10" s="409" customFormat="1" ht="12.75">
      <c r="A61" s="10"/>
      <c r="B61" s="878">
        <v>1</v>
      </c>
      <c r="C61" s="878">
        <v>750</v>
      </c>
      <c r="D61" s="1100" t="s">
        <v>805</v>
      </c>
      <c r="E61" s="879" t="s">
        <v>174</v>
      </c>
      <c r="F61" s="880">
        <v>1000</v>
      </c>
      <c r="G61" s="880">
        <v>441.75</v>
      </c>
      <c r="H61" s="880">
        <v>12</v>
      </c>
      <c r="I61" s="880">
        <v>23.25</v>
      </c>
      <c r="J61" s="10"/>
    </row>
    <row r="62" spans="1:10" s="409" customFormat="1" ht="25.5">
      <c r="A62" s="10"/>
      <c r="B62" s="878">
        <v>2</v>
      </c>
      <c r="C62" s="878">
        <v>852</v>
      </c>
      <c r="D62" s="1099" t="s">
        <v>806</v>
      </c>
      <c r="E62" s="879" t="s">
        <v>79</v>
      </c>
      <c r="F62" s="880">
        <v>0</v>
      </c>
      <c r="G62" s="880">
        <v>16337.36</v>
      </c>
      <c r="H62" s="880">
        <v>0</v>
      </c>
      <c r="I62" s="880">
        <v>0</v>
      </c>
      <c r="J62" s="10"/>
    </row>
    <row r="63" spans="1:10" s="409" customFormat="1" ht="25.5">
      <c r="A63" s="10"/>
      <c r="B63" s="414">
        <v>3</v>
      </c>
      <c r="C63" s="414">
        <v>852</v>
      </c>
      <c r="D63" s="1099" t="s">
        <v>806</v>
      </c>
      <c r="E63" s="881" t="s">
        <v>78</v>
      </c>
      <c r="F63" s="882">
        <v>4000</v>
      </c>
      <c r="G63" s="882">
        <v>9058.83</v>
      </c>
      <c r="H63" s="882">
        <v>2000</v>
      </c>
      <c r="I63" s="882">
        <v>9058.82</v>
      </c>
      <c r="J63" s="10"/>
    </row>
    <row r="64" spans="1:10" s="409" customFormat="1" ht="25.5">
      <c r="A64" s="10"/>
      <c r="B64" s="414">
        <v>4</v>
      </c>
      <c r="C64" s="414">
        <v>852</v>
      </c>
      <c r="D64" s="1099" t="s">
        <v>806</v>
      </c>
      <c r="E64" s="881" t="s">
        <v>685</v>
      </c>
      <c r="F64" s="882">
        <v>20000</v>
      </c>
      <c r="G64" s="882">
        <v>58165.86</v>
      </c>
      <c r="H64" s="882">
        <v>7622</v>
      </c>
      <c r="I64" s="882">
        <v>27138.39</v>
      </c>
      <c r="J64" s="10"/>
    </row>
    <row r="65" spans="1:10" s="409" customFormat="1" ht="13.5" thickBot="1">
      <c r="A65" s="10"/>
      <c r="B65" s="1194" t="s">
        <v>61</v>
      </c>
      <c r="C65" s="1195"/>
      <c r="D65" s="1195"/>
      <c r="E65" s="1195"/>
      <c r="F65" s="883">
        <f>SUM(F61:F64)</f>
        <v>25000</v>
      </c>
      <c r="G65" s="883">
        <f>SUM(G61:G64)</f>
        <v>84003.8</v>
      </c>
      <c r="H65" s="883">
        <f>SUM(H61:H64)</f>
        <v>9634</v>
      </c>
      <c r="I65" s="883">
        <f>SUM(I61:I64)</f>
        <v>36220.46</v>
      </c>
      <c r="J65" s="884"/>
    </row>
    <row r="66" spans="1:10" ht="12.75">
      <c r="A66" s="886"/>
      <c r="B66" s="886"/>
      <c r="C66" s="886"/>
      <c r="D66" s="1196" t="s">
        <v>686</v>
      </c>
      <c r="E66" s="1196"/>
      <c r="F66" s="1196"/>
      <c r="G66" s="886"/>
      <c r="H66" s="885"/>
      <c r="I66" s="886"/>
      <c r="J66"/>
    </row>
    <row r="67" spans="1:9" ht="12.75">
      <c r="A67" s="10"/>
      <c r="B67" s="10"/>
      <c r="C67" s="10"/>
      <c r="D67" s="10"/>
      <c r="E67" s="10"/>
      <c r="F67" s="10"/>
      <c r="G67" s="23"/>
      <c r="H67" s="10"/>
      <c r="I67" s="10"/>
    </row>
    <row r="68" spans="1:9" ht="12.75">
      <c r="A68" s="10"/>
      <c r="B68" s="10"/>
      <c r="C68" s="10"/>
      <c r="D68" s="10"/>
      <c r="E68" s="13"/>
      <c r="F68" s="10"/>
      <c r="G68" s="23"/>
      <c r="H68" s="10"/>
      <c r="I68" s="10"/>
    </row>
    <row r="69" spans="1:9" ht="12.75">
      <c r="A69" s="10"/>
      <c r="B69" s="10"/>
      <c r="C69" s="10"/>
      <c r="D69" s="10"/>
      <c r="E69" s="10"/>
      <c r="F69" s="10"/>
      <c r="G69" s="23"/>
      <c r="H69" s="10"/>
      <c r="I69" s="10"/>
    </row>
  </sheetData>
  <sheetProtection/>
  <mergeCells count="5">
    <mergeCell ref="E7:G7"/>
    <mergeCell ref="A5:F5"/>
    <mergeCell ref="B58:H58"/>
    <mergeCell ref="B65:E65"/>
    <mergeCell ref="D66:F6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9">
      <selection activeCell="H8" sqref="H8"/>
    </sheetView>
  </sheetViews>
  <sheetFormatPr defaultColWidth="9.140625" defaultRowHeight="12.75"/>
  <cols>
    <col min="1" max="1" width="9.140625" style="39" customWidth="1"/>
    <col min="2" max="2" width="45.421875" style="33" customWidth="1"/>
    <col min="3" max="3" width="17.8515625" style="125" bestFit="1" customWidth="1"/>
    <col min="4" max="4" width="20.140625" style="113" bestFit="1" customWidth="1"/>
    <col min="5" max="5" width="20.140625" style="108" bestFit="1" customWidth="1"/>
    <col min="6" max="7" width="19.57421875" style="108" customWidth="1"/>
    <col min="8" max="8" width="13.421875" style="120" customWidth="1"/>
    <col min="9" max="9" width="12.8515625" style="7" customWidth="1"/>
    <col min="10" max="16384" width="9.140625" style="33" customWidth="1"/>
  </cols>
  <sheetData>
    <row r="1" ht="15.75">
      <c r="H1" s="1" t="s">
        <v>161</v>
      </c>
    </row>
    <row r="2" spans="8:9" ht="15">
      <c r="H2" s="1" t="s">
        <v>693</v>
      </c>
      <c r="I2" s="193"/>
    </row>
    <row r="3" spans="2:9" ht="15">
      <c r="B3" s="32"/>
      <c r="C3" s="122"/>
      <c r="D3" s="109"/>
      <c r="E3" s="99"/>
      <c r="F3" s="99"/>
      <c r="G3" s="99"/>
      <c r="H3" s="146" t="s">
        <v>694</v>
      </c>
      <c r="I3" s="193"/>
    </row>
    <row r="4" spans="2:9" ht="15">
      <c r="B4" s="32"/>
      <c r="C4" s="122"/>
      <c r="D4" s="109"/>
      <c r="E4" s="99"/>
      <c r="F4" s="99"/>
      <c r="G4" s="99"/>
      <c r="H4" s="146"/>
      <c r="I4" s="133"/>
    </row>
    <row r="5" spans="2:9" ht="34.5" customHeight="1">
      <c r="B5" s="1200" t="s">
        <v>717</v>
      </c>
      <c r="C5" s="1201"/>
      <c r="D5" s="1201"/>
      <c r="E5" s="1201"/>
      <c r="F5" s="327"/>
      <c r="G5" s="327"/>
      <c r="H5" s="1202"/>
      <c r="I5" s="1203"/>
    </row>
    <row r="6" spans="2:9" ht="15">
      <c r="B6" s="302"/>
      <c r="C6" s="303"/>
      <c r="D6" s="303"/>
      <c r="E6" s="304"/>
      <c r="F6" s="235"/>
      <c r="G6" s="235"/>
      <c r="H6" s="305"/>
      <c r="I6" s="306"/>
    </row>
    <row r="7" spans="1:9" s="185" customFormat="1" ht="47.25">
      <c r="A7" s="180" t="s">
        <v>1</v>
      </c>
      <c r="B7" s="182" t="s">
        <v>2</v>
      </c>
      <c r="C7" s="183" t="s">
        <v>86</v>
      </c>
      <c r="D7" s="184" t="s">
        <v>3</v>
      </c>
      <c r="E7" s="1204" t="s">
        <v>718</v>
      </c>
      <c r="F7" s="1205"/>
      <c r="G7" s="1206"/>
      <c r="H7" s="181" t="s">
        <v>4</v>
      </c>
      <c r="I7" s="182" t="s">
        <v>85</v>
      </c>
    </row>
    <row r="8" spans="1:9" s="185" customFormat="1" ht="15.75">
      <c r="A8" s="239"/>
      <c r="B8" s="240"/>
      <c r="C8" s="241"/>
      <c r="D8" s="242"/>
      <c r="E8" s="1198" t="s">
        <v>61</v>
      </c>
      <c r="F8" s="1197" t="s">
        <v>172</v>
      </c>
      <c r="G8" s="1197"/>
      <c r="H8" s="243"/>
      <c r="I8" s="240"/>
    </row>
    <row r="9" spans="1:9" ht="15.75">
      <c r="A9" s="81"/>
      <c r="B9" s="82"/>
      <c r="C9" s="123"/>
      <c r="D9" s="110"/>
      <c r="E9" s="1199"/>
      <c r="F9" s="244" t="s">
        <v>186</v>
      </c>
      <c r="G9" s="244" t="s">
        <v>187</v>
      </c>
      <c r="H9" s="114"/>
      <c r="I9" s="83"/>
    </row>
    <row r="10" spans="1:9" s="93" customFormat="1" ht="16.5" thickBot="1">
      <c r="A10" s="90">
        <v>1</v>
      </c>
      <c r="B10" s="91">
        <v>2</v>
      </c>
      <c r="C10" s="91">
        <v>3</v>
      </c>
      <c r="D10" s="91">
        <v>4</v>
      </c>
      <c r="E10" s="91">
        <v>5</v>
      </c>
      <c r="F10" s="91"/>
      <c r="G10" s="91"/>
      <c r="H10" s="91">
        <v>6</v>
      </c>
      <c r="I10" s="92">
        <v>7</v>
      </c>
    </row>
    <row r="11" spans="1:9" ht="16.5" thickTop="1">
      <c r="A11" s="40"/>
      <c r="B11" s="34"/>
      <c r="C11" s="124"/>
      <c r="D11" s="126"/>
      <c r="E11" s="100"/>
      <c r="F11" s="100"/>
      <c r="G11" s="100"/>
      <c r="H11" s="115"/>
      <c r="I11" s="36"/>
    </row>
    <row r="12" spans="1:9" ht="15.75">
      <c r="A12" s="94" t="s">
        <v>11</v>
      </c>
      <c r="B12" s="41" t="s">
        <v>12</v>
      </c>
      <c r="C12" s="512">
        <v>2860361</v>
      </c>
      <c r="D12" s="148">
        <v>3596332.14</v>
      </c>
      <c r="E12" s="89">
        <v>2671897.85</v>
      </c>
      <c r="F12" s="246">
        <f>E12-G12</f>
        <v>1122516.3</v>
      </c>
      <c r="G12" s="247">
        <v>1549381.55</v>
      </c>
      <c r="H12" s="245">
        <f aca="true" t="shared" si="0" ref="H12:H17">E12/D12</f>
        <v>0.7429508026474996</v>
      </c>
      <c r="I12" s="37">
        <f>E12/E31</f>
        <v>0.05457906101153525</v>
      </c>
    </row>
    <row r="13" spans="1:9" ht="34.5" customHeight="1">
      <c r="A13" s="94" t="s">
        <v>90</v>
      </c>
      <c r="B13" s="127" t="s">
        <v>101</v>
      </c>
      <c r="C13" s="512">
        <v>260000</v>
      </c>
      <c r="D13" s="148">
        <v>260000</v>
      </c>
      <c r="E13" s="89">
        <v>252627.83</v>
      </c>
      <c r="F13" s="246">
        <f aca="true" t="shared" si="1" ref="F13:F20">E13-G13</f>
        <v>252627.83</v>
      </c>
      <c r="G13" s="247">
        <v>0</v>
      </c>
      <c r="H13" s="245">
        <f t="shared" si="0"/>
        <v>0.9716454999999999</v>
      </c>
      <c r="I13" s="37">
        <f>E13/E31</f>
        <v>0.0051604479365787706</v>
      </c>
    </row>
    <row r="14" spans="1:9" ht="15.75">
      <c r="A14" s="95">
        <v>600</v>
      </c>
      <c r="B14" s="128" t="s">
        <v>15</v>
      </c>
      <c r="C14" s="228">
        <v>5820580</v>
      </c>
      <c r="D14" s="148">
        <v>7314079</v>
      </c>
      <c r="E14" s="101">
        <v>5589984.39</v>
      </c>
      <c r="F14" s="246">
        <f t="shared" si="1"/>
        <v>1880843.0499999998</v>
      </c>
      <c r="G14" s="249">
        <v>3709141.34</v>
      </c>
      <c r="H14" s="245">
        <f t="shared" si="0"/>
        <v>0.7642772781097934</v>
      </c>
      <c r="I14" s="37">
        <f>E14/E31</f>
        <v>0.11418703715613215</v>
      </c>
    </row>
    <row r="15" spans="1:9" ht="15.75">
      <c r="A15" s="96">
        <v>700</v>
      </c>
      <c r="B15" s="128" t="s">
        <v>98</v>
      </c>
      <c r="C15" s="228">
        <v>2232265</v>
      </c>
      <c r="D15" s="148">
        <v>3575261</v>
      </c>
      <c r="E15" s="101">
        <v>3311768.39</v>
      </c>
      <c r="F15" s="248">
        <f t="shared" si="1"/>
        <v>1456910.56</v>
      </c>
      <c r="G15" s="249">
        <v>1854857.83</v>
      </c>
      <c r="H15" s="245">
        <f t="shared" si="0"/>
        <v>0.9263011539577111</v>
      </c>
      <c r="I15" s="38">
        <f>E15/E31</f>
        <v>0.06764974529766693</v>
      </c>
    </row>
    <row r="16" spans="1:9" ht="15.75">
      <c r="A16" s="96">
        <v>710</v>
      </c>
      <c r="B16" s="128" t="s">
        <v>62</v>
      </c>
      <c r="C16" s="228">
        <v>103550</v>
      </c>
      <c r="D16" s="148">
        <v>103550</v>
      </c>
      <c r="E16" s="101">
        <v>48938.63</v>
      </c>
      <c r="F16" s="248">
        <f t="shared" si="1"/>
        <v>48938.63</v>
      </c>
      <c r="G16" s="249">
        <v>0</v>
      </c>
      <c r="H16" s="245">
        <f t="shared" si="0"/>
        <v>0.4726086914534041</v>
      </c>
      <c r="I16" s="38">
        <f>E16/E31</f>
        <v>0.0009996731247008373</v>
      </c>
    </row>
    <row r="17" spans="1:9" ht="15.75">
      <c r="A17" s="96">
        <v>750</v>
      </c>
      <c r="B17" s="128" t="s">
        <v>97</v>
      </c>
      <c r="C17" s="228">
        <v>4956362</v>
      </c>
      <c r="D17" s="148">
        <v>5228797</v>
      </c>
      <c r="E17" s="101">
        <v>4925640.11</v>
      </c>
      <c r="F17" s="248">
        <f t="shared" si="1"/>
        <v>4913390.61</v>
      </c>
      <c r="G17" s="249">
        <v>12249.5</v>
      </c>
      <c r="H17" s="245">
        <f t="shared" si="0"/>
        <v>0.9420216753490335</v>
      </c>
      <c r="I17" s="37">
        <f>E17/E31</f>
        <v>0.10061642591783784</v>
      </c>
    </row>
    <row r="18" spans="1:9" ht="48.75" customHeight="1">
      <c r="A18" s="96">
        <v>751</v>
      </c>
      <c r="B18" s="129" t="s">
        <v>673</v>
      </c>
      <c r="C18" s="844">
        <v>2760</v>
      </c>
      <c r="D18" s="845">
        <v>2760</v>
      </c>
      <c r="E18" s="839">
        <v>2760</v>
      </c>
      <c r="F18" s="840">
        <f>E18-G18</f>
        <v>2760</v>
      </c>
      <c r="G18" s="841">
        <v>0</v>
      </c>
      <c r="H18" s="842">
        <f>E18/D18</f>
        <v>1</v>
      </c>
      <c r="I18" s="843">
        <f>E18/E30</f>
        <v>0.0032346225749794303</v>
      </c>
    </row>
    <row r="19" spans="1:9" ht="15.75">
      <c r="A19" s="96">
        <v>752</v>
      </c>
      <c r="B19" s="129" t="s">
        <v>304</v>
      </c>
      <c r="C19" s="513">
        <v>300</v>
      </c>
      <c r="D19" s="148">
        <v>300</v>
      </c>
      <c r="E19" s="101">
        <v>300</v>
      </c>
      <c r="F19" s="248">
        <f t="shared" si="1"/>
        <v>300</v>
      </c>
      <c r="G19" s="250">
        <v>0</v>
      </c>
      <c r="H19" s="116">
        <f>E19/D19</f>
        <v>1</v>
      </c>
      <c r="I19" s="37"/>
    </row>
    <row r="20" spans="1:9" ht="15.75">
      <c r="A20" s="96">
        <v>754</v>
      </c>
      <c r="B20" s="128" t="s">
        <v>55</v>
      </c>
      <c r="C20" s="228">
        <v>1086237</v>
      </c>
      <c r="D20" s="148">
        <v>984139</v>
      </c>
      <c r="E20" s="101">
        <v>948756.1</v>
      </c>
      <c r="F20" s="248">
        <f t="shared" si="1"/>
        <v>294286.1</v>
      </c>
      <c r="G20" s="250">
        <v>654470</v>
      </c>
      <c r="H20" s="116">
        <f>E20/D20</f>
        <v>0.9640468470409159</v>
      </c>
      <c r="I20" s="37">
        <f>E20/E31</f>
        <v>0.019380313160911534</v>
      </c>
    </row>
    <row r="21" spans="1:9" ht="15.75">
      <c r="A21" s="96"/>
      <c r="B21" s="128" t="s">
        <v>56</v>
      </c>
      <c r="C21" s="228"/>
      <c r="D21" s="148"/>
      <c r="E21" s="101"/>
      <c r="F21" s="250"/>
      <c r="G21" s="250"/>
      <c r="H21" s="116"/>
      <c r="I21" s="37"/>
    </row>
    <row r="22" spans="1:9" ht="15.75">
      <c r="A22" s="97">
        <v>757</v>
      </c>
      <c r="B22" s="41" t="s">
        <v>63</v>
      </c>
      <c r="C22" s="512">
        <v>800000</v>
      </c>
      <c r="D22" s="148">
        <v>1089771</v>
      </c>
      <c r="E22" s="102">
        <v>1084639.73</v>
      </c>
      <c r="F22" s="250">
        <f aca="true" t="shared" si="2" ref="F22:F30">E22-G22</f>
        <v>1084639.73</v>
      </c>
      <c r="G22" s="250">
        <v>0</v>
      </c>
      <c r="H22" s="116">
        <f aca="true" t="shared" si="3" ref="H22:H31">E22/D22</f>
        <v>0.9952914236110155</v>
      </c>
      <c r="I22" s="37">
        <f>E22/E31</f>
        <v>0.022156018426829124</v>
      </c>
    </row>
    <row r="23" spans="1:9" ht="15.75">
      <c r="A23" s="97">
        <v>758</v>
      </c>
      <c r="B23" s="41" t="s">
        <v>96</v>
      </c>
      <c r="C23" s="512">
        <v>568500</v>
      </c>
      <c r="D23" s="148">
        <v>191188</v>
      </c>
      <c r="E23" s="102">
        <v>56438</v>
      </c>
      <c r="F23" s="250">
        <f t="shared" si="2"/>
        <v>56438</v>
      </c>
      <c r="G23" s="250">
        <v>0</v>
      </c>
      <c r="H23" s="116">
        <f t="shared" si="3"/>
        <v>0.2951963512354332</v>
      </c>
      <c r="I23" s="37">
        <f>E23/E31</f>
        <v>0.001152863327229754</v>
      </c>
    </row>
    <row r="24" spans="1:9" ht="15.75">
      <c r="A24" s="97">
        <v>801</v>
      </c>
      <c r="B24" s="41" t="s">
        <v>91</v>
      </c>
      <c r="C24" s="512">
        <v>17417101</v>
      </c>
      <c r="D24" s="148">
        <v>17760387</v>
      </c>
      <c r="E24" s="102">
        <v>16962865.16</v>
      </c>
      <c r="F24" s="250">
        <f t="shared" si="2"/>
        <v>16323319.84</v>
      </c>
      <c r="G24" s="250">
        <v>639545.32</v>
      </c>
      <c r="H24" s="116">
        <f t="shared" si="3"/>
        <v>0.9550954694849837</v>
      </c>
      <c r="I24" s="37">
        <f>E24/E31</f>
        <v>0.34650173939025614</v>
      </c>
    </row>
    <row r="25" spans="1:9" ht="15.75">
      <c r="A25" s="97">
        <v>851</v>
      </c>
      <c r="B25" s="41" t="s">
        <v>64</v>
      </c>
      <c r="C25" s="512">
        <v>232717</v>
      </c>
      <c r="D25" s="148">
        <v>269717</v>
      </c>
      <c r="E25" s="102">
        <v>247784.96</v>
      </c>
      <c r="F25" s="250">
        <f t="shared" si="2"/>
        <v>227784.96</v>
      </c>
      <c r="G25" s="250">
        <v>20000</v>
      </c>
      <c r="H25" s="116">
        <f t="shared" si="3"/>
        <v>0.9186849920472199</v>
      </c>
      <c r="I25" s="37">
        <f>E25/E31</f>
        <v>0.0050615222620059444</v>
      </c>
    </row>
    <row r="26" spans="1:9" ht="15.75">
      <c r="A26" s="97">
        <v>852</v>
      </c>
      <c r="B26" s="41" t="s">
        <v>95</v>
      </c>
      <c r="C26" s="512">
        <v>6648999.76</v>
      </c>
      <c r="D26" s="148">
        <v>6861666</v>
      </c>
      <c r="E26" s="102">
        <v>6835532.69</v>
      </c>
      <c r="F26" s="250">
        <f t="shared" si="2"/>
        <v>6835532.69</v>
      </c>
      <c r="G26" s="250">
        <v>0</v>
      </c>
      <c r="H26" s="116">
        <f t="shared" si="3"/>
        <v>0.9961914045364494</v>
      </c>
      <c r="I26" s="37">
        <f>E26/E31</f>
        <v>0.13962994720544936</v>
      </c>
    </row>
    <row r="27" spans="1:9" ht="15.75">
      <c r="A27" s="97">
        <v>854</v>
      </c>
      <c r="B27" s="41" t="s">
        <v>94</v>
      </c>
      <c r="C27" s="512">
        <v>606992</v>
      </c>
      <c r="D27" s="148">
        <v>862600</v>
      </c>
      <c r="E27" s="102">
        <v>761009.84</v>
      </c>
      <c r="F27" s="250">
        <f t="shared" si="2"/>
        <v>761009.84</v>
      </c>
      <c r="G27" s="250">
        <v>0</v>
      </c>
      <c r="H27" s="116">
        <f t="shared" si="3"/>
        <v>0.8822279619754231</v>
      </c>
      <c r="I27" s="37">
        <f>E27/E31</f>
        <v>0.01554520599945042</v>
      </c>
    </row>
    <row r="28" spans="1:9" ht="15.75">
      <c r="A28" s="97">
        <v>900</v>
      </c>
      <c r="B28" s="41" t="s">
        <v>93</v>
      </c>
      <c r="C28" s="512">
        <v>2123835</v>
      </c>
      <c r="D28" s="148">
        <v>2808109</v>
      </c>
      <c r="E28" s="103">
        <v>2094701.07</v>
      </c>
      <c r="F28" s="250">
        <f t="shared" si="2"/>
        <v>1438707.25</v>
      </c>
      <c r="G28" s="249">
        <v>655993.82</v>
      </c>
      <c r="H28" s="116">
        <f t="shared" si="3"/>
        <v>0.7459472086019453</v>
      </c>
      <c r="I28" s="37">
        <f>E28/E31</f>
        <v>0.04278861839739052</v>
      </c>
    </row>
    <row r="29" spans="1:9" ht="15.75">
      <c r="A29" s="97">
        <v>921</v>
      </c>
      <c r="B29" s="41" t="s">
        <v>92</v>
      </c>
      <c r="C29" s="512">
        <v>2675977</v>
      </c>
      <c r="D29" s="148">
        <v>2397295</v>
      </c>
      <c r="E29" s="103">
        <v>2305719.29</v>
      </c>
      <c r="F29" s="249">
        <f t="shared" si="2"/>
        <v>1596927.9100000001</v>
      </c>
      <c r="G29" s="249">
        <v>708791.38</v>
      </c>
      <c r="H29" s="116">
        <f t="shared" si="3"/>
        <v>0.9618004000342052</v>
      </c>
      <c r="I29" s="37">
        <f>E29/E31</f>
        <v>0.047099103659364726</v>
      </c>
    </row>
    <row r="30" spans="1:9" ht="15.75">
      <c r="A30" s="98">
        <v>926</v>
      </c>
      <c r="B30" s="130" t="s">
        <v>30</v>
      </c>
      <c r="C30" s="514">
        <v>528796</v>
      </c>
      <c r="D30" s="149">
        <v>859795</v>
      </c>
      <c r="E30" s="104">
        <v>853268.02</v>
      </c>
      <c r="F30" s="251">
        <f t="shared" si="2"/>
        <v>735086.65</v>
      </c>
      <c r="G30" s="251">
        <v>118181.37</v>
      </c>
      <c r="H30" s="117">
        <f t="shared" si="3"/>
        <v>0.9924086788129729</v>
      </c>
      <c r="I30" s="37">
        <f>E30/E31</f>
        <v>0.01742977087345307</v>
      </c>
    </row>
    <row r="31" spans="1:9" ht="17.25" thickBot="1">
      <c r="A31" s="84" t="s">
        <v>99</v>
      </c>
      <c r="B31" s="85" t="s">
        <v>65</v>
      </c>
      <c r="C31" s="515">
        <f>SUM(C12:C30)</f>
        <v>48925332.76</v>
      </c>
      <c r="D31" s="150">
        <f>SUM(D12:D30)</f>
        <v>54165746.14</v>
      </c>
      <c r="E31" s="105">
        <f>SUM(E11:E30)</f>
        <v>48954632.06000001</v>
      </c>
      <c r="F31" s="105">
        <f>SUM(F11:F30)</f>
        <v>39032019.949999996</v>
      </c>
      <c r="G31" s="105">
        <f>SUM(G11:G30)</f>
        <v>9922612.11</v>
      </c>
      <c r="H31" s="118">
        <f t="shared" si="3"/>
        <v>0.9037931820133884</v>
      </c>
      <c r="I31" s="328">
        <f>SUM(I11:I30)</f>
        <v>1.003172115721772</v>
      </c>
    </row>
    <row r="32" spans="4:8" ht="15.75">
      <c r="D32" s="111"/>
      <c r="E32" s="106"/>
      <c r="F32" s="106"/>
      <c r="G32" s="106"/>
      <c r="H32" s="119"/>
    </row>
    <row r="33" spans="4:7" ht="15.75">
      <c r="D33" s="112"/>
      <c r="E33" s="107"/>
      <c r="F33" s="107"/>
      <c r="G33" s="107"/>
    </row>
    <row r="34" spans="4:7" ht="15.75">
      <c r="D34" s="112"/>
      <c r="E34" s="107"/>
      <c r="F34" s="107"/>
      <c r="G34" s="107"/>
    </row>
    <row r="35" spans="4:7" ht="15.75">
      <c r="D35" s="112"/>
      <c r="E35" s="107"/>
      <c r="F35" s="107"/>
      <c r="G35" s="107"/>
    </row>
    <row r="36" spans="4:7" ht="15.75">
      <c r="D36" s="112"/>
      <c r="E36" s="107"/>
      <c r="F36" s="107"/>
      <c r="G36" s="107"/>
    </row>
    <row r="37" spans="4:7" ht="15.75">
      <c r="D37" s="112"/>
      <c r="E37" s="107"/>
      <c r="F37" s="107"/>
      <c r="G37" s="107"/>
    </row>
    <row r="38" spans="4:7" ht="15.75">
      <c r="D38" s="112"/>
      <c r="E38" s="107"/>
      <c r="F38" s="107"/>
      <c r="G38" s="107"/>
    </row>
    <row r="39" spans="4:7" ht="15.75">
      <c r="D39" s="112"/>
      <c r="E39" s="107"/>
      <c r="F39" s="107"/>
      <c r="G39" s="107"/>
    </row>
    <row r="40" spans="4:7" ht="15.75">
      <c r="D40" s="112"/>
      <c r="E40" s="107"/>
      <c r="F40" s="107"/>
      <c r="G40" s="107"/>
    </row>
  </sheetData>
  <sheetProtection/>
  <mergeCells count="5">
    <mergeCell ref="F8:G8"/>
    <mergeCell ref="E8:E9"/>
    <mergeCell ref="B5:E5"/>
    <mergeCell ref="H5:I5"/>
    <mergeCell ref="E7:G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4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697"/>
  <sheetViews>
    <sheetView view="pageBreakPreview" zoomScale="75" zoomScaleSheetLayoutView="75" zoomScalePageLayoutView="0" workbookViewId="0" topLeftCell="A41">
      <selection activeCell="A48" sqref="A48:I48"/>
    </sheetView>
  </sheetViews>
  <sheetFormatPr defaultColWidth="9.140625" defaultRowHeight="12.75"/>
  <cols>
    <col min="1" max="1" width="4.8515625" style="7" bestFit="1" customWidth="1"/>
    <col min="2" max="2" width="44.57421875" style="87" customWidth="1"/>
    <col min="3" max="3" width="6.57421875" style="11" bestFit="1" customWidth="1"/>
    <col min="4" max="4" width="8.8515625" style="8" customWidth="1"/>
    <col min="5" max="5" width="17.421875" style="18" customWidth="1"/>
    <col min="6" max="6" width="17.28125" style="18" customWidth="1"/>
    <col min="7" max="7" width="18.421875" style="121" customWidth="1"/>
    <col min="8" max="8" width="12.28125" style="18" customWidth="1"/>
    <col min="9" max="9" width="12.421875" style="9" customWidth="1"/>
    <col min="10" max="16384" width="9.140625" style="9" customWidth="1"/>
  </cols>
  <sheetData>
    <row r="1" spans="1:9" ht="15.75">
      <c r="A1" s="540"/>
      <c r="B1" s="532"/>
      <c r="C1" s="536"/>
      <c r="D1" s="537"/>
      <c r="E1" s="538"/>
      <c r="F1" s="538"/>
      <c r="G1" s="539"/>
      <c r="H1" s="540" t="s">
        <v>162</v>
      </c>
      <c r="I1" s="193"/>
    </row>
    <row r="2" spans="1:9" ht="15.75">
      <c r="A2" s="540"/>
      <c r="B2" s="532"/>
      <c r="C2" s="536"/>
      <c r="D2" s="537"/>
      <c r="E2" s="538"/>
      <c r="F2" s="538"/>
      <c r="G2" s="539"/>
      <c r="H2" s="540" t="s">
        <v>697</v>
      </c>
      <c r="I2" s="193"/>
    </row>
    <row r="3" spans="1:9" ht="15.75">
      <c r="A3" s="540"/>
      <c r="B3" s="532"/>
      <c r="C3" s="536"/>
      <c r="D3" s="537"/>
      <c r="E3" s="538"/>
      <c r="F3" s="538"/>
      <c r="G3" s="539"/>
      <c r="H3" s="541" t="s">
        <v>694</v>
      </c>
      <c r="I3" s="193"/>
    </row>
    <row r="4" spans="1:9" ht="16.5" thickBot="1">
      <c r="A4" s="1217" t="s">
        <v>719</v>
      </c>
      <c r="B4" s="1218"/>
      <c r="C4" s="1218"/>
      <c r="D4" s="1218"/>
      <c r="E4" s="1218"/>
      <c r="F4" s="1218"/>
      <c r="G4" s="1218"/>
      <c r="H4" s="542"/>
      <c r="I4" s="542"/>
    </row>
    <row r="5" spans="1:9" s="22" customFormat="1" ht="18.75">
      <c r="A5" s="1219" t="s">
        <v>66</v>
      </c>
      <c r="B5" s="1207" t="s">
        <v>2</v>
      </c>
      <c r="C5" s="1221" t="s">
        <v>67</v>
      </c>
      <c r="D5" s="1221" t="s">
        <v>39</v>
      </c>
      <c r="E5" s="1207" t="s">
        <v>86</v>
      </c>
      <c r="F5" s="1207" t="s">
        <v>3</v>
      </c>
      <c r="G5" s="1210" t="s">
        <v>46</v>
      </c>
      <c r="H5" s="1212" t="s">
        <v>4</v>
      </c>
      <c r="I5" s="1214" t="s">
        <v>205</v>
      </c>
    </row>
    <row r="6" spans="1:9" s="16" customFormat="1" ht="15" customHeight="1">
      <c r="A6" s="1220"/>
      <c r="B6" s="1208"/>
      <c r="C6" s="1222"/>
      <c r="D6" s="1222"/>
      <c r="E6" s="1208"/>
      <c r="F6" s="1209"/>
      <c r="G6" s="1211"/>
      <c r="H6" s="1211"/>
      <c r="I6" s="1215"/>
    </row>
    <row r="7" spans="1:9" s="299" customFormat="1" ht="43.5" customHeight="1">
      <c r="A7" s="1220"/>
      <c r="B7" s="1208"/>
      <c r="C7" s="1222"/>
      <c r="D7" s="1222"/>
      <c r="E7" s="1208"/>
      <c r="F7" s="1209"/>
      <c r="G7" s="1211"/>
      <c r="H7" s="1211"/>
      <c r="I7" s="1216"/>
    </row>
    <row r="8" spans="1:9" s="19" customFormat="1" ht="18.75" customHeight="1">
      <c r="A8" s="543">
        <v>1</v>
      </c>
      <c r="B8" s="196">
        <v>2</v>
      </c>
      <c r="C8" s="195">
        <v>3</v>
      </c>
      <c r="D8" s="195">
        <v>4</v>
      </c>
      <c r="E8" s="195">
        <v>5</v>
      </c>
      <c r="F8" s="195">
        <v>6</v>
      </c>
      <c r="G8" s="195">
        <v>7</v>
      </c>
      <c r="H8" s="197">
        <v>8</v>
      </c>
      <c r="I8" s="544" t="s">
        <v>204</v>
      </c>
    </row>
    <row r="9" spans="1:9" s="14" customFormat="1" ht="30">
      <c r="A9" s="545">
        <v>1</v>
      </c>
      <c r="B9" s="199" t="s">
        <v>378</v>
      </c>
      <c r="C9" s="200" t="s">
        <v>11</v>
      </c>
      <c r="D9" s="201" t="s">
        <v>68</v>
      </c>
      <c r="E9" s="202">
        <v>500000</v>
      </c>
      <c r="F9" s="202">
        <v>450000</v>
      </c>
      <c r="G9" s="203">
        <v>2890.5</v>
      </c>
      <c r="H9" s="236">
        <f aca="true" t="shared" si="0" ref="H9:H74">G9/F9</f>
        <v>0.006423333333333333</v>
      </c>
      <c r="I9" s="915">
        <f aca="true" t="shared" si="1" ref="I9:I20">G9/G$74</f>
        <v>0.0002913043428440538</v>
      </c>
    </row>
    <row r="10" spans="1:9" s="14" customFormat="1" ht="15.75">
      <c r="A10" s="545">
        <v>2</v>
      </c>
      <c r="B10" s="199" t="s">
        <v>377</v>
      </c>
      <c r="C10" s="200" t="s">
        <v>11</v>
      </c>
      <c r="D10" s="201" t="s">
        <v>68</v>
      </c>
      <c r="E10" s="202">
        <v>400000</v>
      </c>
      <c r="F10" s="202">
        <v>0</v>
      </c>
      <c r="G10" s="203">
        <v>0</v>
      </c>
      <c r="H10" s="236" t="s">
        <v>179</v>
      </c>
      <c r="I10" s="915">
        <f t="shared" si="1"/>
        <v>0</v>
      </c>
    </row>
    <row r="11" spans="1:9" s="14" customFormat="1" ht="30">
      <c r="A11" s="545">
        <v>3</v>
      </c>
      <c r="B11" s="199" t="s">
        <v>667</v>
      </c>
      <c r="C11" s="200" t="s">
        <v>11</v>
      </c>
      <c r="D11" s="201" t="s">
        <v>68</v>
      </c>
      <c r="E11" s="202">
        <v>0</v>
      </c>
      <c r="F11" s="202">
        <v>85000</v>
      </c>
      <c r="G11" s="203">
        <v>65462.51</v>
      </c>
      <c r="H11" s="236">
        <v>0</v>
      </c>
      <c r="I11" s="915">
        <f t="shared" si="1"/>
        <v>0.0065973061603432975</v>
      </c>
    </row>
    <row r="12" spans="1:9" s="14" customFormat="1" ht="30">
      <c r="A12" s="545">
        <v>4</v>
      </c>
      <c r="B12" s="199" t="s">
        <v>376</v>
      </c>
      <c r="C12" s="200" t="s">
        <v>11</v>
      </c>
      <c r="D12" s="201" t="s">
        <v>68</v>
      </c>
      <c r="E12" s="202">
        <v>100000</v>
      </c>
      <c r="F12" s="202">
        <v>100000</v>
      </c>
      <c r="G12" s="203">
        <v>81553.46</v>
      </c>
      <c r="H12" s="236">
        <f t="shared" si="0"/>
        <v>0.8155346000000001</v>
      </c>
      <c r="I12" s="915">
        <f t="shared" si="1"/>
        <v>0.008218950725465777</v>
      </c>
    </row>
    <row r="13" spans="1:9" s="14" customFormat="1" ht="15.75">
      <c r="A13" s="545">
        <v>5</v>
      </c>
      <c r="B13" s="199" t="s">
        <v>405</v>
      </c>
      <c r="C13" s="200" t="s">
        <v>11</v>
      </c>
      <c r="D13" s="201" t="s">
        <v>164</v>
      </c>
      <c r="E13" s="202">
        <v>500000</v>
      </c>
      <c r="F13" s="202">
        <v>400000</v>
      </c>
      <c r="G13" s="203">
        <v>39706.45</v>
      </c>
      <c r="H13" s="236">
        <f t="shared" si="0"/>
        <v>0.099266125</v>
      </c>
      <c r="I13" s="915">
        <f t="shared" si="1"/>
        <v>0.0040016126358485655</v>
      </c>
    </row>
    <row r="14" spans="1:9" s="14" customFormat="1" ht="30">
      <c r="A14" s="545">
        <v>6</v>
      </c>
      <c r="B14" s="199" t="s">
        <v>380</v>
      </c>
      <c r="C14" s="200" t="s">
        <v>11</v>
      </c>
      <c r="D14" s="201" t="s">
        <v>183</v>
      </c>
      <c r="E14" s="202">
        <v>700000</v>
      </c>
      <c r="F14" s="202">
        <v>0</v>
      </c>
      <c r="G14" s="203">
        <v>0</v>
      </c>
      <c r="H14" s="236">
        <v>0</v>
      </c>
      <c r="I14" s="915">
        <f t="shared" si="1"/>
        <v>0</v>
      </c>
    </row>
    <row r="15" spans="1:9" s="14" customFormat="1" ht="45">
      <c r="A15" s="545">
        <v>7</v>
      </c>
      <c r="B15" s="199" t="s">
        <v>720</v>
      </c>
      <c r="C15" s="200" t="s">
        <v>11</v>
      </c>
      <c r="D15" s="201" t="s">
        <v>183</v>
      </c>
      <c r="E15" s="202">
        <v>0</v>
      </c>
      <c r="F15" s="202">
        <v>786737</v>
      </c>
      <c r="G15" s="203">
        <v>775852.85</v>
      </c>
      <c r="H15" s="236">
        <f t="shared" si="0"/>
        <v>0.9861654530039898</v>
      </c>
      <c r="I15" s="915">
        <f t="shared" si="1"/>
        <v>0.0781903838826972</v>
      </c>
    </row>
    <row r="16" spans="1:9" s="14" customFormat="1" ht="30">
      <c r="A16" s="545">
        <v>8</v>
      </c>
      <c r="B16" s="199" t="s">
        <v>379</v>
      </c>
      <c r="C16" s="200" t="s">
        <v>11</v>
      </c>
      <c r="D16" s="201" t="s">
        <v>183</v>
      </c>
      <c r="E16" s="202">
        <v>250000</v>
      </c>
      <c r="F16" s="202">
        <v>0</v>
      </c>
      <c r="G16" s="203">
        <v>0</v>
      </c>
      <c r="H16" s="236" t="s">
        <v>179</v>
      </c>
      <c r="I16" s="915">
        <f t="shared" si="1"/>
        <v>0</v>
      </c>
    </row>
    <row r="17" spans="1:9" s="14" customFormat="1" ht="30">
      <c r="A17" s="545">
        <v>9</v>
      </c>
      <c r="B17" s="199" t="s">
        <v>513</v>
      </c>
      <c r="C17" s="200" t="s">
        <v>11</v>
      </c>
      <c r="D17" s="201" t="s">
        <v>183</v>
      </c>
      <c r="E17" s="202">
        <v>0</v>
      </c>
      <c r="F17" s="202">
        <v>649566</v>
      </c>
      <c r="G17" s="203">
        <v>583915.78</v>
      </c>
      <c r="H17" s="236">
        <f>G17/F17</f>
        <v>0.8989321793320464</v>
      </c>
      <c r="I17" s="915">
        <f t="shared" si="1"/>
        <v>0.058846982379924966</v>
      </c>
    </row>
    <row r="18" spans="1:9" s="187" customFormat="1" ht="30.75" customHeight="1">
      <c r="A18" s="546"/>
      <c r="B18" s="205" t="s">
        <v>675</v>
      </c>
      <c r="C18" s="204" t="s">
        <v>11</v>
      </c>
      <c r="D18" s="206"/>
      <c r="E18" s="207">
        <f>SUM(E9:E17)</f>
        <v>2450000</v>
      </c>
      <c r="F18" s="207">
        <f>SUM(F9:F17)</f>
        <v>2471303</v>
      </c>
      <c r="G18" s="533">
        <f>SUM(G9:G17)</f>
        <v>1549381.55</v>
      </c>
      <c r="H18" s="237">
        <f t="shared" si="0"/>
        <v>0.6269492449934306</v>
      </c>
      <c r="I18" s="916">
        <f t="shared" si="1"/>
        <v>0.15614654012712387</v>
      </c>
    </row>
    <row r="19" spans="1:9" s="187" customFormat="1" ht="58.5" customHeight="1">
      <c r="A19" s="547">
        <v>10</v>
      </c>
      <c r="B19" s="199" t="s">
        <v>381</v>
      </c>
      <c r="C19" s="211">
        <v>600</v>
      </c>
      <c r="D19" s="201" t="s">
        <v>382</v>
      </c>
      <c r="E19" s="202">
        <v>0</v>
      </c>
      <c r="F19" s="208">
        <v>40000</v>
      </c>
      <c r="G19" s="203">
        <v>0</v>
      </c>
      <c r="H19" s="236">
        <v>0</v>
      </c>
      <c r="I19" s="915">
        <f t="shared" si="1"/>
        <v>0</v>
      </c>
    </row>
    <row r="20" spans="1:9" s="187" customFormat="1" ht="50.25" customHeight="1">
      <c r="A20" s="545">
        <v>11</v>
      </c>
      <c r="B20" s="199" t="s">
        <v>383</v>
      </c>
      <c r="C20" s="211">
        <v>600</v>
      </c>
      <c r="D20" s="201" t="s">
        <v>384</v>
      </c>
      <c r="E20" s="202">
        <v>0</v>
      </c>
      <c r="F20" s="208">
        <v>170000</v>
      </c>
      <c r="G20" s="203">
        <v>165987.85</v>
      </c>
      <c r="H20" s="236">
        <f>G20/F20</f>
        <v>0.9763991176470589</v>
      </c>
      <c r="I20" s="915">
        <f t="shared" si="1"/>
        <v>0.016728241329993905</v>
      </c>
    </row>
    <row r="21" spans="1:9" s="187" customFormat="1" ht="51.75" customHeight="1">
      <c r="A21" s="548">
        <v>12</v>
      </c>
      <c r="B21" s="199" t="s">
        <v>333</v>
      </c>
      <c r="C21" s="211">
        <v>600</v>
      </c>
      <c r="D21" s="198">
        <v>60014</v>
      </c>
      <c r="E21" s="202">
        <v>0</v>
      </c>
      <c r="F21" s="202">
        <v>3226</v>
      </c>
      <c r="G21" s="203">
        <v>1273.41</v>
      </c>
      <c r="H21" s="236">
        <f>G21/F21</f>
        <v>0.3947334159950403</v>
      </c>
      <c r="I21" s="915">
        <f>G21/G74</f>
        <v>0.00012833415091542867</v>
      </c>
    </row>
    <row r="22" spans="1:9" s="187" customFormat="1" ht="51.75" customHeight="1">
      <c r="A22" s="548">
        <v>13</v>
      </c>
      <c r="B22" s="199" t="s">
        <v>732</v>
      </c>
      <c r="C22" s="211">
        <v>600</v>
      </c>
      <c r="D22" s="198">
        <v>60014</v>
      </c>
      <c r="E22" s="202">
        <v>0</v>
      </c>
      <c r="F22" s="202">
        <v>0</v>
      </c>
      <c r="G22" s="203">
        <v>0</v>
      </c>
      <c r="H22" s="236" t="s">
        <v>179</v>
      </c>
      <c r="I22" s="915" t="s">
        <v>179</v>
      </c>
    </row>
    <row r="23" spans="1:9" s="187" customFormat="1" ht="76.5" customHeight="1">
      <c r="A23" s="545">
        <v>14</v>
      </c>
      <c r="B23" s="199" t="s">
        <v>785</v>
      </c>
      <c r="C23" s="211">
        <v>600</v>
      </c>
      <c r="D23" s="198">
        <v>60016</v>
      </c>
      <c r="E23" s="202">
        <v>2000000</v>
      </c>
      <c r="F23" s="202">
        <v>615000</v>
      </c>
      <c r="G23" s="203">
        <v>10947</v>
      </c>
      <c r="H23" s="236">
        <f>G23/F23</f>
        <v>0.0178</v>
      </c>
      <c r="I23" s="915">
        <f>G23/G$74</f>
        <v>0.0011032377239625867</v>
      </c>
    </row>
    <row r="24" spans="1:9" s="14" customFormat="1" ht="45">
      <c r="A24" s="548">
        <v>15</v>
      </c>
      <c r="B24" s="199" t="s">
        <v>313</v>
      </c>
      <c r="C24" s="211">
        <v>600</v>
      </c>
      <c r="D24" s="198">
        <v>60016</v>
      </c>
      <c r="E24" s="202">
        <v>1855762</v>
      </c>
      <c r="F24" s="202">
        <v>1551865</v>
      </c>
      <c r="G24" s="203">
        <v>818123.2</v>
      </c>
      <c r="H24" s="236">
        <f t="shared" si="0"/>
        <v>0.527187094238223</v>
      </c>
      <c r="I24" s="915">
        <f>G24/G$74</f>
        <v>0.08245038614131617</v>
      </c>
    </row>
    <row r="25" spans="1:9" s="14" customFormat="1" ht="30">
      <c r="A25" s="545">
        <v>16</v>
      </c>
      <c r="B25" s="199" t="s">
        <v>385</v>
      </c>
      <c r="C25" s="211">
        <v>600</v>
      </c>
      <c r="D25" s="198">
        <v>60016</v>
      </c>
      <c r="E25" s="202">
        <v>0</v>
      </c>
      <c r="F25" s="202">
        <v>1006000</v>
      </c>
      <c r="G25" s="203">
        <v>1005811.49</v>
      </c>
      <c r="H25" s="236">
        <f t="shared" si="0"/>
        <v>0.9998126143141153</v>
      </c>
      <c r="I25" s="915">
        <f>G25/G$74</f>
        <v>0.10136559595898585</v>
      </c>
    </row>
    <row r="26" spans="1:9" s="14" customFormat="1" ht="30">
      <c r="A26" s="548">
        <v>17</v>
      </c>
      <c r="B26" s="199" t="s">
        <v>386</v>
      </c>
      <c r="C26" s="211">
        <v>600</v>
      </c>
      <c r="D26" s="198">
        <v>60016</v>
      </c>
      <c r="E26" s="202">
        <v>0</v>
      </c>
      <c r="F26" s="202">
        <v>830000</v>
      </c>
      <c r="G26" s="203">
        <v>811786.16</v>
      </c>
      <c r="H26" s="236">
        <f t="shared" si="0"/>
        <v>0.9780556144578314</v>
      </c>
      <c r="I26" s="915">
        <f>G26/G$74</f>
        <v>0.081811739791973</v>
      </c>
    </row>
    <row r="27" spans="1:9" s="14" customFormat="1" ht="30">
      <c r="A27" s="545">
        <v>18</v>
      </c>
      <c r="B27" s="199" t="s">
        <v>721</v>
      </c>
      <c r="C27" s="211">
        <v>600</v>
      </c>
      <c r="D27" s="198">
        <v>60078</v>
      </c>
      <c r="E27" s="202">
        <v>0</v>
      </c>
      <c r="F27" s="202">
        <v>900670</v>
      </c>
      <c r="G27" s="203">
        <v>895212.23</v>
      </c>
      <c r="H27" s="236">
        <f t="shared" si="0"/>
        <v>0.9939403222045811</v>
      </c>
      <c r="I27" s="915">
        <f>G27/G$74</f>
        <v>0.09021941199311882</v>
      </c>
    </row>
    <row r="28" spans="1:9" s="15" customFormat="1" ht="15.75">
      <c r="A28" s="546"/>
      <c r="B28" s="205" t="s">
        <v>676</v>
      </c>
      <c r="C28" s="204">
        <v>600</v>
      </c>
      <c r="D28" s="206"/>
      <c r="E28" s="325">
        <f>SUM(E19:E27)</f>
        <v>3855762</v>
      </c>
      <c r="F28" s="325">
        <f>SUM(F19:F27)</f>
        <v>5116761</v>
      </c>
      <c r="G28" s="325">
        <f>SUM(G19:G27)</f>
        <v>3709141.34</v>
      </c>
      <c r="H28" s="237">
        <f t="shared" si="0"/>
        <v>0.7249002523275955</v>
      </c>
      <c r="I28" s="916">
        <f>G28/G74</f>
        <v>0.37380694709026574</v>
      </c>
    </row>
    <row r="29" spans="1:9" s="14" customFormat="1" ht="15.75">
      <c r="A29" s="545">
        <v>19</v>
      </c>
      <c r="B29" s="199" t="s">
        <v>246</v>
      </c>
      <c r="C29" s="211">
        <v>700</v>
      </c>
      <c r="D29" s="201" t="s">
        <v>247</v>
      </c>
      <c r="E29" s="202">
        <v>1250000</v>
      </c>
      <c r="F29" s="202">
        <v>1265000</v>
      </c>
      <c r="G29" s="203">
        <v>1261410</v>
      </c>
      <c r="H29" s="236">
        <f t="shared" si="0"/>
        <v>0.9971620553359684</v>
      </c>
      <c r="I29" s="915">
        <f>G29/G$74</f>
        <v>0.12712479194150422</v>
      </c>
    </row>
    <row r="30" spans="1:9" s="14" customFormat="1" ht="15.75">
      <c r="A30" s="545">
        <v>20</v>
      </c>
      <c r="B30" s="199" t="s">
        <v>245</v>
      </c>
      <c r="C30" s="211">
        <v>700</v>
      </c>
      <c r="D30" s="201" t="s">
        <v>165</v>
      </c>
      <c r="E30" s="202">
        <v>50000</v>
      </c>
      <c r="F30" s="202">
        <v>0</v>
      </c>
      <c r="G30" s="203">
        <v>0</v>
      </c>
      <c r="H30" s="236">
        <f>-K26</f>
        <v>0</v>
      </c>
      <c r="I30" s="915">
        <f>G30/G$74</f>
        <v>0</v>
      </c>
    </row>
    <row r="31" spans="1:9" s="14" customFormat="1" ht="30">
      <c r="A31" s="545">
        <v>21</v>
      </c>
      <c r="B31" s="199" t="s">
        <v>722</v>
      </c>
      <c r="C31" s="211">
        <v>700</v>
      </c>
      <c r="D31" s="201" t="s">
        <v>165</v>
      </c>
      <c r="E31" s="202">
        <v>0</v>
      </c>
      <c r="F31" s="202">
        <v>465000</v>
      </c>
      <c r="G31" s="203">
        <v>401041.5</v>
      </c>
      <c r="H31" s="236">
        <f>G31/F31</f>
        <v>0.8624548387096774</v>
      </c>
      <c r="I31" s="915">
        <f>G31/G$74</f>
        <v>0.040416928078427124</v>
      </c>
    </row>
    <row r="32" spans="1:9" s="14" customFormat="1" ht="30">
      <c r="A32" s="545">
        <v>22</v>
      </c>
      <c r="B32" s="199" t="s">
        <v>387</v>
      </c>
      <c r="C32" s="211">
        <v>700</v>
      </c>
      <c r="D32" s="201" t="s">
        <v>388</v>
      </c>
      <c r="E32" s="202">
        <v>0</v>
      </c>
      <c r="F32" s="202">
        <v>262828</v>
      </c>
      <c r="G32" s="203">
        <v>192406.33</v>
      </c>
      <c r="H32" s="236">
        <f>G32/F32</f>
        <v>0.7320617666306481</v>
      </c>
      <c r="I32" s="915">
        <f>G32/G$74</f>
        <v>0.019390693485447554</v>
      </c>
    </row>
    <row r="33" spans="1:9" s="15" customFormat="1" ht="30">
      <c r="A33" s="546"/>
      <c r="B33" s="216" t="s">
        <v>677</v>
      </c>
      <c r="C33" s="204">
        <v>700</v>
      </c>
      <c r="D33" s="204"/>
      <c r="E33" s="207">
        <f>SUM(E29:E32)</f>
        <v>1300000</v>
      </c>
      <c r="F33" s="207">
        <f>SUM(F29:F32)</f>
        <v>1992828</v>
      </c>
      <c r="G33" s="325">
        <f>SUM(G29:G32)</f>
        <v>1854857.83</v>
      </c>
      <c r="H33" s="237">
        <f t="shared" si="0"/>
        <v>0.9307666441860513</v>
      </c>
      <c r="I33" s="916">
        <f>G33/G74</f>
        <v>0.1869324135053789</v>
      </c>
    </row>
    <row r="34" spans="1:9" s="14" customFormat="1" ht="22.5" customHeight="1">
      <c r="A34" s="545">
        <v>23</v>
      </c>
      <c r="B34" s="217" t="s">
        <v>314</v>
      </c>
      <c r="C34" s="212">
        <v>750</v>
      </c>
      <c r="D34" s="213">
        <v>75023</v>
      </c>
      <c r="E34" s="214">
        <v>15000</v>
      </c>
      <c r="F34" s="218">
        <v>15000</v>
      </c>
      <c r="G34" s="215">
        <v>0</v>
      </c>
      <c r="H34" s="236">
        <f t="shared" si="0"/>
        <v>0</v>
      </c>
      <c r="I34" s="915">
        <f>G34/G$74</f>
        <v>0</v>
      </c>
    </row>
    <row r="35" spans="1:9" s="14" customFormat="1" ht="33" customHeight="1">
      <c r="A35" s="545">
        <v>24</v>
      </c>
      <c r="B35" s="534" t="s">
        <v>389</v>
      </c>
      <c r="C35" s="212">
        <v>750</v>
      </c>
      <c r="D35" s="213">
        <v>75095</v>
      </c>
      <c r="E35" s="214">
        <v>13500</v>
      </c>
      <c r="F35" s="218">
        <v>0</v>
      </c>
      <c r="G35" s="215">
        <v>0</v>
      </c>
      <c r="H35" s="236">
        <v>0</v>
      </c>
      <c r="I35" s="915">
        <f>G35/G$74</f>
        <v>0</v>
      </c>
    </row>
    <row r="36" spans="1:9" s="14" customFormat="1" ht="33" customHeight="1">
      <c r="A36" s="545">
        <v>25</v>
      </c>
      <c r="B36" s="534" t="s">
        <v>723</v>
      </c>
      <c r="C36" s="212">
        <v>750</v>
      </c>
      <c r="D36" s="213">
        <v>75095</v>
      </c>
      <c r="E36" s="214">
        <v>0</v>
      </c>
      <c r="F36" s="218">
        <v>13500</v>
      </c>
      <c r="G36" s="215">
        <v>12249.5</v>
      </c>
      <c r="H36" s="236">
        <f>G36/F36</f>
        <v>0.9073703703703704</v>
      </c>
      <c r="I36" s="915">
        <f>G36/G$74</f>
        <v>0.0012345035625906373</v>
      </c>
    </row>
    <row r="37" spans="1:9" s="14" customFormat="1" ht="15.75">
      <c r="A37" s="546"/>
      <c r="B37" s="205" t="s">
        <v>678</v>
      </c>
      <c r="C37" s="204">
        <v>750</v>
      </c>
      <c r="D37" s="204"/>
      <c r="E37" s="207">
        <f>SUM(E34:E36)</f>
        <v>28500</v>
      </c>
      <c r="F37" s="207">
        <f>SUM(F34:F36)</f>
        <v>28500</v>
      </c>
      <c r="G37" s="210">
        <f>SUM(G34:G36)</f>
        <v>12249.5</v>
      </c>
      <c r="H37" s="238">
        <f t="shared" si="0"/>
        <v>0.42980701754385964</v>
      </c>
      <c r="I37" s="916">
        <f>G37/G74</f>
        <v>0.0012345035625906373</v>
      </c>
    </row>
    <row r="38" spans="1:9" s="15" customFormat="1" ht="15.75">
      <c r="A38" s="545">
        <v>26</v>
      </c>
      <c r="B38" s="199" t="s">
        <v>390</v>
      </c>
      <c r="C38" s="212">
        <v>754</v>
      </c>
      <c r="D38" s="213">
        <v>75412</v>
      </c>
      <c r="E38" s="214">
        <v>700000</v>
      </c>
      <c r="F38" s="214">
        <v>600000</v>
      </c>
      <c r="G38" s="215">
        <v>598320</v>
      </c>
      <c r="H38" s="236">
        <f t="shared" si="0"/>
        <v>0.9972</v>
      </c>
      <c r="I38" s="915">
        <f>G38/G$74</f>
        <v>0.06029863843987347</v>
      </c>
    </row>
    <row r="39" spans="1:9" s="15" customFormat="1" ht="30">
      <c r="A39" s="545">
        <v>27</v>
      </c>
      <c r="B39" s="199" t="s">
        <v>391</v>
      </c>
      <c r="C39" s="212">
        <v>754</v>
      </c>
      <c r="D39" s="213">
        <v>75412</v>
      </c>
      <c r="E39" s="214">
        <v>0</v>
      </c>
      <c r="F39" s="214">
        <v>56200</v>
      </c>
      <c r="G39" s="215">
        <v>56150</v>
      </c>
      <c r="H39" s="236">
        <f t="shared" si="0"/>
        <v>0.9991103202846975</v>
      </c>
      <c r="I39" s="915">
        <f>G39/G$74</f>
        <v>0.005658792198821526</v>
      </c>
    </row>
    <row r="40" spans="1:9" s="15" customFormat="1" ht="30">
      <c r="A40" s="546"/>
      <c r="B40" s="205" t="s">
        <v>679</v>
      </c>
      <c r="C40" s="204">
        <v>754</v>
      </c>
      <c r="D40" s="204"/>
      <c r="E40" s="207">
        <f>SUM(E38:E39)</f>
        <v>700000</v>
      </c>
      <c r="F40" s="207">
        <f>SUM(F38:F39)</f>
        <v>656200</v>
      </c>
      <c r="G40" s="210">
        <f>SUM(G38:G39)</f>
        <v>654470</v>
      </c>
      <c r="H40" s="238">
        <f t="shared" si="0"/>
        <v>0.9973636086558976</v>
      </c>
      <c r="I40" s="916">
        <f>G40/G74</f>
        <v>0.065957430638695</v>
      </c>
    </row>
    <row r="41" spans="1:9" s="14" customFormat="1" ht="30">
      <c r="A41" s="545">
        <v>28</v>
      </c>
      <c r="B41" s="199" t="s">
        <v>392</v>
      </c>
      <c r="C41" s="211">
        <v>801</v>
      </c>
      <c r="D41" s="198">
        <v>80101</v>
      </c>
      <c r="E41" s="214">
        <v>720000</v>
      </c>
      <c r="F41" s="214">
        <v>620000</v>
      </c>
      <c r="G41" s="215">
        <v>387729.17</v>
      </c>
      <c r="H41" s="236">
        <f t="shared" si="0"/>
        <v>0.625369629032258</v>
      </c>
      <c r="I41" s="915">
        <f>G41/G$74</f>
        <v>0.03907531259931514</v>
      </c>
    </row>
    <row r="42" spans="1:9" s="14" customFormat="1" ht="30">
      <c r="A42" s="545">
        <v>29</v>
      </c>
      <c r="B42" s="199" t="s">
        <v>393</v>
      </c>
      <c r="C42" s="211">
        <v>801</v>
      </c>
      <c r="D42" s="198">
        <v>80101</v>
      </c>
      <c r="E42" s="214">
        <v>100000</v>
      </c>
      <c r="F42" s="214">
        <v>10000</v>
      </c>
      <c r="G42" s="215">
        <v>9250</v>
      </c>
      <c r="H42" s="236">
        <f t="shared" si="0"/>
        <v>0.925</v>
      </c>
      <c r="I42" s="915">
        <f>G42/G$74</f>
        <v>0.0009322142090667696</v>
      </c>
    </row>
    <row r="43" spans="1:9" s="14" customFormat="1" ht="30">
      <c r="A43" s="545">
        <v>30</v>
      </c>
      <c r="B43" s="199" t="s">
        <v>394</v>
      </c>
      <c r="C43" s="211">
        <v>801</v>
      </c>
      <c r="D43" s="198">
        <v>80101</v>
      </c>
      <c r="E43" s="214">
        <v>100000</v>
      </c>
      <c r="F43" s="214">
        <v>10000</v>
      </c>
      <c r="G43" s="215">
        <v>9250</v>
      </c>
      <c r="H43" s="236">
        <f t="shared" si="0"/>
        <v>0.925</v>
      </c>
      <c r="I43" s="915">
        <f>G43/G$74</f>
        <v>0.0009322142090667696</v>
      </c>
    </row>
    <row r="44" spans="1:9" s="14" customFormat="1" ht="30">
      <c r="A44" s="545">
        <v>31</v>
      </c>
      <c r="B44" s="199" t="s">
        <v>315</v>
      </c>
      <c r="C44" s="211">
        <v>801</v>
      </c>
      <c r="D44" s="198">
        <v>80110</v>
      </c>
      <c r="E44" s="214">
        <v>180000</v>
      </c>
      <c r="F44" s="214">
        <v>275000</v>
      </c>
      <c r="G44" s="215">
        <v>233316.15</v>
      </c>
      <c r="H44" s="236">
        <f t="shared" si="0"/>
        <v>0.8484223636363636</v>
      </c>
      <c r="I44" s="915">
        <f>G44/G$74</f>
        <v>0.02351358164700041</v>
      </c>
    </row>
    <row r="45" spans="1:9" s="14" customFormat="1" ht="15.75">
      <c r="A45" s="546"/>
      <c r="B45" s="205" t="s">
        <v>680</v>
      </c>
      <c r="C45" s="204">
        <v>801</v>
      </c>
      <c r="D45" s="204"/>
      <c r="E45" s="207">
        <f>SUM(E41:E44)</f>
        <v>1100000</v>
      </c>
      <c r="F45" s="207">
        <f>SUM(F41:F44)</f>
        <v>915000</v>
      </c>
      <c r="G45" s="210">
        <f>SUM(G41:G44)</f>
        <v>639545.32</v>
      </c>
      <c r="H45" s="238">
        <f t="shared" si="0"/>
        <v>0.6989566338797814</v>
      </c>
      <c r="I45" s="916">
        <f>G45/G74</f>
        <v>0.06445332266444909</v>
      </c>
    </row>
    <row r="46" spans="1:9" s="14" customFormat="1" ht="45">
      <c r="A46" s="545">
        <v>32</v>
      </c>
      <c r="B46" s="525" t="s">
        <v>724</v>
      </c>
      <c r="C46" s="211">
        <v>851</v>
      </c>
      <c r="D46" s="198">
        <v>85141</v>
      </c>
      <c r="E46" s="202">
        <v>0</v>
      </c>
      <c r="F46" s="202">
        <v>20000</v>
      </c>
      <c r="G46" s="203">
        <v>20000</v>
      </c>
      <c r="H46" s="236">
        <f>G46/F46</f>
        <v>1</v>
      </c>
      <c r="I46" s="915">
        <f>G46/G74</f>
        <v>0.0020155982898740965</v>
      </c>
    </row>
    <row r="47" spans="1:9" s="14" customFormat="1" ht="15.75">
      <c r="A47" s="546"/>
      <c r="B47" s="205" t="s">
        <v>728</v>
      </c>
      <c r="C47" s="204"/>
      <c r="D47" s="204"/>
      <c r="E47" s="207">
        <f>SUM(E46)</f>
        <v>0</v>
      </c>
      <c r="F47" s="207">
        <f>SUM(F46)</f>
        <v>20000</v>
      </c>
      <c r="G47" s="207">
        <f>SUM(G46)</f>
        <v>20000</v>
      </c>
      <c r="H47" s="917">
        <f>G47/F47</f>
        <v>1</v>
      </c>
      <c r="I47" s="916">
        <f>G47/G74</f>
        <v>0.0020155982898740965</v>
      </c>
    </row>
    <row r="48" spans="1:9" s="14" customFormat="1" ht="31.5">
      <c r="A48" s="545">
        <v>33</v>
      </c>
      <c r="B48" s="310" t="s">
        <v>248</v>
      </c>
      <c r="C48" s="211">
        <v>900</v>
      </c>
      <c r="D48" s="198">
        <v>90001</v>
      </c>
      <c r="E48" s="202">
        <v>200000</v>
      </c>
      <c r="F48" s="202">
        <v>346108</v>
      </c>
      <c r="G48" s="208">
        <v>262791.45</v>
      </c>
      <c r="H48" s="236">
        <f t="shared" si="0"/>
        <v>0.7592758618697054</v>
      </c>
      <c r="I48" s="915">
        <f aca="true" t="shared" si="2" ref="I48:I58">G48/G$74</f>
        <v>0.026484099860676708</v>
      </c>
    </row>
    <row r="49" spans="1:9" s="14" customFormat="1" ht="102.75" customHeight="1">
      <c r="A49" s="545">
        <v>34</v>
      </c>
      <c r="B49" s="310" t="s">
        <v>412</v>
      </c>
      <c r="C49" s="211">
        <v>900</v>
      </c>
      <c r="D49" s="198">
        <v>90001</v>
      </c>
      <c r="E49" s="202">
        <v>0</v>
      </c>
      <c r="F49" s="202">
        <v>50000</v>
      </c>
      <c r="G49" s="208">
        <v>34440</v>
      </c>
      <c r="H49" s="236">
        <f t="shared" si="0"/>
        <v>0.6888</v>
      </c>
      <c r="I49" s="915">
        <f t="shared" si="2"/>
        <v>0.0034708602551631945</v>
      </c>
    </row>
    <row r="50" spans="1:9" s="14" customFormat="1" ht="81.75" customHeight="1">
      <c r="A50" s="545">
        <v>35</v>
      </c>
      <c r="B50" s="310" t="s">
        <v>395</v>
      </c>
      <c r="C50" s="211">
        <v>900</v>
      </c>
      <c r="D50" s="198">
        <v>90001</v>
      </c>
      <c r="E50" s="202">
        <v>0</v>
      </c>
      <c r="F50" s="202">
        <v>300000</v>
      </c>
      <c r="G50" s="208">
        <v>132600</v>
      </c>
      <c r="H50" s="236">
        <f t="shared" si="0"/>
        <v>0.442</v>
      </c>
      <c r="I50" s="915">
        <f t="shared" si="2"/>
        <v>0.01336341666186526</v>
      </c>
    </row>
    <row r="51" spans="1:9" s="14" customFormat="1" ht="31.5">
      <c r="A51" s="545">
        <v>36</v>
      </c>
      <c r="B51" s="309" t="s">
        <v>725</v>
      </c>
      <c r="C51" s="211">
        <v>900</v>
      </c>
      <c r="D51" s="198">
        <v>90002</v>
      </c>
      <c r="E51" s="202">
        <v>0</v>
      </c>
      <c r="F51" s="202">
        <v>17500</v>
      </c>
      <c r="G51" s="208">
        <v>17389.74</v>
      </c>
      <c r="H51" s="236">
        <f t="shared" si="0"/>
        <v>0.9936994285714287</v>
      </c>
      <c r="I51" s="915">
        <f t="shared" si="2"/>
        <v>0.0017525365102677589</v>
      </c>
    </row>
    <row r="52" spans="1:9" s="14" customFormat="1" ht="31.5">
      <c r="A52" s="545">
        <v>37</v>
      </c>
      <c r="B52" s="309" t="s">
        <v>726</v>
      </c>
      <c r="C52" s="211">
        <v>900</v>
      </c>
      <c r="D52" s="198">
        <v>90002</v>
      </c>
      <c r="E52" s="202">
        <v>0</v>
      </c>
      <c r="F52" s="202">
        <v>20000</v>
      </c>
      <c r="G52" s="208">
        <v>0</v>
      </c>
      <c r="H52" s="236">
        <f t="shared" si="0"/>
        <v>0</v>
      </c>
      <c r="I52" s="915">
        <f t="shared" si="2"/>
        <v>0</v>
      </c>
    </row>
    <row r="53" spans="1:9" s="14" customFormat="1" ht="76.5" customHeight="1">
      <c r="A53" s="545">
        <v>38</v>
      </c>
      <c r="B53" s="309" t="s">
        <v>316</v>
      </c>
      <c r="C53" s="212">
        <v>900</v>
      </c>
      <c r="D53" s="213">
        <v>90015</v>
      </c>
      <c r="E53" s="214">
        <v>311400</v>
      </c>
      <c r="F53" s="214">
        <v>311400</v>
      </c>
      <c r="G53" s="215">
        <v>99903.58</v>
      </c>
      <c r="H53" s="236">
        <f t="shared" si="0"/>
        <v>0.32082074502247915</v>
      </c>
      <c r="I53" s="915">
        <f t="shared" si="2"/>
        <v>0.010068274250015</v>
      </c>
    </row>
    <row r="54" spans="1:9" s="14" customFormat="1" ht="36" customHeight="1">
      <c r="A54" s="545">
        <v>39</v>
      </c>
      <c r="B54" s="309" t="s">
        <v>780</v>
      </c>
      <c r="C54" s="212">
        <v>900</v>
      </c>
      <c r="D54" s="213">
        <v>90095</v>
      </c>
      <c r="E54" s="214">
        <v>25960</v>
      </c>
      <c r="F54" s="214">
        <v>5000</v>
      </c>
      <c r="G54" s="215">
        <v>4999.37</v>
      </c>
      <c r="H54" s="236">
        <f t="shared" si="0"/>
        <v>0.9998739999999999</v>
      </c>
      <c r="I54" s="915">
        <f t="shared" si="2"/>
        <v>0.0005038360811223931</v>
      </c>
    </row>
    <row r="55" spans="1:9" s="14" customFormat="1" ht="48.75" customHeight="1">
      <c r="A55" s="545">
        <v>40</v>
      </c>
      <c r="B55" s="310" t="s">
        <v>684</v>
      </c>
      <c r="C55" s="212">
        <v>900</v>
      </c>
      <c r="D55" s="213">
        <v>90095</v>
      </c>
      <c r="E55" s="214">
        <v>15000</v>
      </c>
      <c r="F55" s="214">
        <v>0</v>
      </c>
      <c r="G55" s="215">
        <v>0</v>
      </c>
      <c r="H55" s="236" t="s">
        <v>179</v>
      </c>
      <c r="I55" s="915">
        <f t="shared" si="2"/>
        <v>0</v>
      </c>
    </row>
    <row r="56" spans="1:9" s="14" customFormat="1" ht="71.25" customHeight="1">
      <c r="A56" s="545">
        <v>41</v>
      </c>
      <c r="B56" s="310" t="s">
        <v>397</v>
      </c>
      <c r="C56" s="212">
        <v>900</v>
      </c>
      <c r="D56" s="213">
        <v>90095</v>
      </c>
      <c r="E56" s="535">
        <v>0</v>
      </c>
      <c r="F56" s="214">
        <v>20960</v>
      </c>
      <c r="G56" s="215">
        <v>10660.17</v>
      </c>
      <c r="H56" s="236">
        <f>G56/F56</f>
        <v>0.5085958969465649</v>
      </c>
      <c r="I56" s="915">
        <f t="shared" si="2"/>
        <v>0.0010743310210883574</v>
      </c>
    </row>
    <row r="57" spans="1:9" s="14" customFormat="1" ht="55.5" customHeight="1">
      <c r="A57" s="545">
        <v>42</v>
      </c>
      <c r="B57" s="310" t="s">
        <v>398</v>
      </c>
      <c r="C57" s="212">
        <v>900</v>
      </c>
      <c r="D57" s="213">
        <v>90095</v>
      </c>
      <c r="E57" s="535" t="s">
        <v>179</v>
      </c>
      <c r="F57" s="214">
        <v>19000</v>
      </c>
      <c r="G57" s="215">
        <v>18915.16</v>
      </c>
      <c r="H57" s="236">
        <f>G57/F57</f>
        <v>0.9955347368421053</v>
      </c>
      <c r="I57" s="915">
        <f t="shared" si="2"/>
        <v>0.0019062682074347458</v>
      </c>
    </row>
    <row r="58" spans="1:9" s="14" customFormat="1" ht="31.5">
      <c r="A58" s="545">
        <v>43</v>
      </c>
      <c r="B58" s="310" t="s">
        <v>396</v>
      </c>
      <c r="C58" s="212">
        <v>900</v>
      </c>
      <c r="D58" s="213">
        <v>90095</v>
      </c>
      <c r="E58" s="535" t="s">
        <v>179</v>
      </c>
      <c r="F58" s="214">
        <v>105000</v>
      </c>
      <c r="G58" s="215">
        <v>74294.35</v>
      </c>
      <c r="H58" s="236">
        <f>G58/F58</f>
        <v>0.7075652380952382</v>
      </c>
      <c r="I58" s="915">
        <f t="shared" si="2"/>
        <v>0.00748737824036538</v>
      </c>
    </row>
    <row r="59" spans="1:9" s="15" customFormat="1" ht="30">
      <c r="A59" s="546"/>
      <c r="B59" s="205" t="s">
        <v>681</v>
      </c>
      <c r="C59" s="204">
        <v>900</v>
      </c>
      <c r="D59" s="206"/>
      <c r="E59" s="207">
        <f>SUM(E48:E58)</f>
        <v>552360</v>
      </c>
      <c r="F59" s="207">
        <f>SUM(F48:F58)</f>
        <v>1194968</v>
      </c>
      <c r="G59" s="223">
        <f>SUM(G48:G58)</f>
        <v>655993.8200000001</v>
      </c>
      <c r="H59" s="238">
        <f t="shared" si="0"/>
        <v>0.5489635036252017</v>
      </c>
      <c r="I59" s="916">
        <f>G59/G74</f>
        <v>0.0661110010879988</v>
      </c>
    </row>
    <row r="60" spans="1:9" s="15" customFormat="1" ht="30">
      <c r="A60" s="545">
        <v>44</v>
      </c>
      <c r="B60" s="199" t="s">
        <v>400</v>
      </c>
      <c r="C60" s="211">
        <v>921</v>
      </c>
      <c r="D60" s="201" t="s">
        <v>166</v>
      </c>
      <c r="E60" s="202">
        <v>7959</v>
      </c>
      <c r="F60" s="202">
        <v>0</v>
      </c>
      <c r="G60" s="222">
        <v>0</v>
      </c>
      <c r="H60" s="236">
        <v>0</v>
      </c>
      <c r="I60" s="915">
        <f aca="true" t="shared" si="3" ref="I60:I73">G60/G$74</f>
        <v>0</v>
      </c>
    </row>
    <row r="61" spans="1:9" s="15" customFormat="1" ht="15.75">
      <c r="A61" s="545">
        <v>45</v>
      </c>
      <c r="B61" s="199" t="s">
        <v>399</v>
      </c>
      <c r="C61" s="211">
        <v>921</v>
      </c>
      <c r="D61" s="201" t="s">
        <v>166</v>
      </c>
      <c r="E61" s="202">
        <v>70000</v>
      </c>
      <c r="F61" s="202">
        <v>0</v>
      </c>
      <c r="G61" s="222">
        <v>0</v>
      </c>
      <c r="H61" s="236" t="s">
        <v>179</v>
      </c>
      <c r="I61" s="915">
        <f t="shared" si="3"/>
        <v>0</v>
      </c>
    </row>
    <row r="62" spans="1:9" s="15" customFormat="1" ht="45">
      <c r="A62" s="545">
        <v>46</v>
      </c>
      <c r="B62" s="199" t="s">
        <v>668</v>
      </c>
      <c r="C62" s="211">
        <v>921</v>
      </c>
      <c r="D62" s="201" t="s">
        <v>166</v>
      </c>
      <c r="E62" s="202">
        <v>300000</v>
      </c>
      <c r="F62" s="202">
        <v>452000</v>
      </c>
      <c r="G62" s="222">
        <v>450242.94</v>
      </c>
      <c r="H62" s="236">
        <f t="shared" si="0"/>
        <v>0.9961126991150443</v>
      </c>
      <c r="I62" s="915">
        <f t="shared" si="3"/>
        <v>0.045375444994594276</v>
      </c>
    </row>
    <row r="63" spans="1:9" s="15" customFormat="1" ht="45">
      <c r="A63" s="545">
        <v>47</v>
      </c>
      <c r="B63" s="199" t="s">
        <v>317</v>
      </c>
      <c r="C63" s="211">
        <v>921</v>
      </c>
      <c r="D63" s="201" t="s">
        <v>166</v>
      </c>
      <c r="E63" s="202">
        <v>100000</v>
      </c>
      <c r="F63" s="202">
        <v>137999</v>
      </c>
      <c r="G63" s="222">
        <v>137406.19</v>
      </c>
      <c r="H63" s="236">
        <f t="shared" si="0"/>
        <v>0.9957042442336539</v>
      </c>
      <c r="I63" s="915">
        <f t="shared" si="3"/>
        <v>0.01384778407910576</v>
      </c>
    </row>
    <row r="64" spans="1:9" s="15" customFormat="1" ht="30">
      <c r="A64" s="545">
        <v>48</v>
      </c>
      <c r="B64" s="199" t="s">
        <v>413</v>
      </c>
      <c r="C64" s="211">
        <v>921</v>
      </c>
      <c r="D64" s="201" t="s">
        <v>166</v>
      </c>
      <c r="E64" s="202">
        <v>5000</v>
      </c>
      <c r="F64" s="202">
        <v>5000</v>
      </c>
      <c r="G64" s="222">
        <v>5000</v>
      </c>
      <c r="H64" s="236">
        <f t="shared" si="0"/>
        <v>1</v>
      </c>
      <c r="I64" s="915">
        <f t="shared" si="3"/>
        <v>0.0005038995724685241</v>
      </c>
    </row>
    <row r="65" spans="1:9" s="15" customFormat="1" ht="45">
      <c r="A65" s="545">
        <v>49</v>
      </c>
      <c r="B65" s="199" t="s">
        <v>414</v>
      </c>
      <c r="C65" s="211">
        <v>921</v>
      </c>
      <c r="D65" s="201" t="s">
        <v>166</v>
      </c>
      <c r="E65" s="202">
        <v>600000</v>
      </c>
      <c r="F65" s="202">
        <v>175000</v>
      </c>
      <c r="G65" s="222">
        <v>111142.25</v>
      </c>
      <c r="H65" s="236">
        <f t="shared" si="0"/>
        <v>0.6350985714285714</v>
      </c>
      <c r="I65" s="915">
        <f t="shared" si="3"/>
        <v>0.011200906451637965</v>
      </c>
    </row>
    <row r="66" spans="1:9" s="15" customFormat="1" ht="60">
      <c r="A66" s="545">
        <v>50</v>
      </c>
      <c r="B66" s="199" t="s">
        <v>669</v>
      </c>
      <c r="C66" s="211">
        <v>921</v>
      </c>
      <c r="D66" s="201" t="s">
        <v>166</v>
      </c>
      <c r="E66" s="202">
        <v>0</v>
      </c>
      <c r="F66" s="202">
        <v>5000</v>
      </c>
      <c r="G66" s="203">
        <v>5000</v>
      </c>
      <c r="H66" s="236">
        <f t="shared" si="0"/>
        <v>1</v>
      </c>
      <c r="I66" s="915">
        <f t="shared" si="3"/>
        <v>0.0005038995724685241</v>
      </c>
    </row>
    <row r="67" spans="1:9" s="14" customFormat="1" ht="30">
      <c r="A67" s="549"/>
      <c r="B67" s="205" t="s">
        <v>682</v>
      </c>
      <c r="C67" s="204">
        <v>921</v>
      </c>
      <c r="D67" s="204"/>
      <c r="E67" s="207">
        <f>SUM(E60:E66)</f>
        <v>1082959</v>
      </c>
      <c r="F67" s="207">
        <f>SUM(F60:F66)</f>
        <v>774999</v>
      </c>
      <c r="G67" s="210">
        <f>SUM(G60:G66)</f>
        <v>708791.38</v>
      </c>
      <c r="H67" s="238">
        <f t="shared" si="0"/>
        <v>0.9145707026718745</v>
      </c>
      <c r="I67" s="916">
        <f t="shared" si="3"/>
        <v>0.07143193467027505</v>
      </c>
    </row>
    <row r="68" spans="1:9" s="14" customFormat="1" ht="31.5">
      <c r="A68" s="545">
        <v>51</v>
      </c>
      <c r="B68" s="311" t="s">
        <v>401</v>
      </c>
      <c r="C68" s="211">
        <v>926</v>
      </c>
      <c r="D68" s="198">
        <v>92601</v>
      </c>
      <c r="E68" s="202">
        <v>8000</v>
      </c>
      <c r="F68" s="202">
        <v>8000</v>
      </c>
      <c r="G68" s="203">
        <v>7997.12</v>
      </c>
      <c r="H68" s="236">
        <f t="shared" si="0"/>
        <v>0.99964</v>
      </c>
      <c r="I68" s="915">
        <f t="shared" si="3"/>
        <v>0.0008059490697958967</v>
      </c>
    </row>
    <row r="69" spans="1:9" s="14" customFormat="1" ht="31.5">
      <c r="A69" s="545">
        <v>52</v>
      </c>
      <c r="B69" s="877" t="s">
        <v>402</v>
      </c>
      <c r="C69" s="211">
        <v>926</v>
      </c>
      <c r="D69" s="198">
        <v>92601</v>
      </c>
      <c r="E69" s="202">
        <v>0</v>
      </c>
      <c r="F69" s="202">
        <v>100999</v>
      </c>
      <c r="G69" s="203">
        <v>100684.3</v>
      </c>
      <c r="H69" s="236">
        <f t="shared" si="0"/>
        <v>0.9968841275656195</v>
      </c>
      <c r="I69" s="915">
        <f t="shared" si="3"/>
        <v>0.010146955144858525</v>
      </c>
    </row>
    <row r="70" spans="1:9" s="14" customFormat="1" ht="33.75" customHeight="1">
      <c r="A70" s="545">
        <v>53</v>
      </c>
      <c r="B70" s="877" t="s">
        <v>403</v>
      </c>
      <c r="C70" s="211">
        <v>926</v>
      </c>
      <c r="D70" s="198">
        <v>92601</v>
      </c>
      <c r="E70" s="202">
        <v>0</v>
      </c>
      <c r="F70" s="202">
        <v>5000</v>
      </c>
      <c r="G70" s="203">
        <v>4999.95</v>
      </c>
      <c r="H70" s="236">
        <v>0</v>
      </c>
      <c r="I70" s="915">
        <f t="shared" si="3"/>
        <v>0.0005038945334727994</v>
      </c>
    </row>
    <row r="71" spans="1:9" s="14" customFormat="1" ht="48.75" customHeight="1">
      <c r="A71" s="545">
        <v>54</v>
      </c>
      <c r="B71" s="311" t="s">
        <v>727</v>
      </c>
      <c r="C71" s="211">
        <v>926</v>
      </c>
      <c r="D71" s="198">
        <v>92601</v>
      </c>
      <c r="E71" s="202">
        <v>0</v>
      </c>
      <c r="F71" s="202">
        <v>4500</v>
      </c>
      <c r="G71" s="203">
        <v>4500</v>
      </c>
      <c r="H71" s="236">
        <f t="shared" si="0"/>
        <v>1</v>
      </c>
      <c r="I71" s="915">
        <f t="shared" si="3"/>
        <v>0.00045350961522167173</v>
      </c>
    </row>
    <row r="72" spans="1:9" s="14" customFormat="1" ht="63">
      <c r="A72" s="545">
        <v>55</v>
      </c>
      <c r="B72" s="311" t="s">
        <v>404</v>
      </c>
      <c r="C72" s="211">
        <v>926</v>
      </c>
      <c r="D72" s="198">
        <v>92601</v>
      </c>
      <c r="E72" s="202">
        <v>0</v>
      </c>
      <c r="F72" s="202">
        <v>0</v>
      </c>
      <c r="G72" s="203">
        <v>0</v>
      </c>
      <c r="H72" s="236" t="s">
        <v>179</v>
      </c>
      <c r="I72" s="915">
        <f t="shared" si="3"/>
        <v>0</v>
      </c>
    </row>
    <row r="73" spans="1:9" s="14" customFormat="1" ht="15.75">
      <c r="A73" s="546"/>
      <c r="B73" s="205" t="s">
        <v>683</v>
      </c>
      <c r="C73" s="204">
        <v>926</v>
      </c>
      <c r="D73" s="204"/>
      <c r="E73" s="207">
        <f>SUM(E68:E72)</f>
        <v>8000</v>
      </c>
      <c r="F73" s="207">
        <f>SUM(F68:F72)</f>
        <v>118499</v>
      </c>
      <c r="G73" s="325">
        <f>SUM(G68:G72)</f>
        <v>118181.37</v>
      </c>
      <c r="H73" s="238">
        <f t="shared" si="0"/>
        <v>0.9973195554392864</v>
      </c>
      <c r="I73" s="916">
        <f t="shared" si="3"/>
        <v>0.011910308363348892</v>
      </c>
    </row>
    <row r="74" spans="1:9" s="298" customFormat="1" ht="14.25" customHeight="1" thickBot="1">
      <c r="A74" s="550"/>
      <c r="B74" s="551" t="s">
        <v>72</v>
      </c>
      <c r="C74" s="552"/>
      <c r="D74" s="553"/>
      <c r="E74" s="554">
        <f>E28+E33+E37+E40+E45+E59+E67+E18+E73+E47</f>
        <v>11077581</v>
      </c>
      <c r="F74" s="554">
        <f>F28+F33+F37+F40+F45+F59+F67+F18+F73+F47</f>
        <v>13289058</v>
      </c>
      <c r="G74" s="555">
        <f>G28+G33+G37+G40+G45+G59+G67+G18+G73+G47</f>
        <v>9922612.11</v>
      </c>
      <c r="H74" s="556">
        <f t="shared" si="0"/>
        <v>0.7466753557701381</v>
      </c>
      <c r="I74" s="557">
        <f>G74/G74</f>
        <v>1</v>
      </c>
    </row>
    <row r="75" spans="1:9" ht="15.75" hidden="1">
      <c r="A75" s="1"/>
      <c r="B75" s="219"/>
      <c r="C75" s="189"/>
      <c r="D75" s="131"/>
      <c r="E75" s="220"/>
      <c r="F75" s="220"/>
      <c r="G75" s="191"/>
      <c r="H75" s="220"/>
      <c r="I75" s="193"/>
    </row>
    <row r="76" spans="1:9" ht="57" customHeight="1">
      <c r="A76" s="1"/>
      <c r="B76" s="1213"/>
      <c r="C76" s="1213"/>
      <c r="D76" s="1213"/>
      <c r="E76" s="1213"/>
      <c r="F76" s="220"/>
      <c r="G76" s="221"/>
      <c r="H76" s="220"/>
      <c r="I76" s="193"/>
    </row>
    <row r="77" spans="1:9" ht="15.75">
      <c r="A77" s="1"/>
      <c r="B77" s="219"/>
      <c r="C77" s="308"/>
      <c r="D77" s="131"/>
      <c r="E77" s="220"/>
      <c r="F77" s="220"/>
      <c r="G77" s="191"/>
      <c r="H77" s="220"/>
      <c r="I77" s="193"/>
    </row>
    <row r="78" spans="1:9" ht="15.75">
      <c r="A78" s="1"/>
      <c r="B78" s="219"/>
      <c r="C78" s="189"/>
      <c r="D78" s="131"/>
      <c r="E78" s="220"/>
      <c r="F78" s="220"/>
      <c r="G78" s="191"/>
      <c r="H78" s="220"/>
      <c r="I78" s="193"/>
    </row>
    <row r="79" spans="2:8" ht="15.75">
      <c r="B79" s="86"/>
      <c r="E79" s="17"/>
      <c r="F79" s="17"/>
      <c r="H79" s="17"/>
    </row>
    <row r="80" spans="2:8" ht="15.75">
      <c r="B80" s="86"/>
      <c r="E80" s="17"/>
      <c r="F80" s="17"/>
      <c r="H80" s="17"/>
    </row>
    <row r="81" spans="2:8" ht="15.75">
      <c r="B81" s="86"/>
      <c r="E81" s="17"/>
      <c r="F81" s="17"/>
      <c r="H81" s="17"/>
    </row>
    <row r="82" spans="2:8" ht="15.75">
      <c r="B82" s="86"/>
      <c r="E82" s="17"/>
      <c r="F82" s="17"/>
      <c r="H82" s="17"/>
    </row>
    <row r="83" spans="2:8" ht="15.75">
      <c r="B83" s="86"/>
      <c r="E83" s="17"/>
      <c r="F83" s="17"/>
      <c r="H83" s="17"/>
    </row>
    <row r="84" spans="2:8" ht="15.75">
      <c r="B84" s="86"/>
      <c r="E84" s="17"/>
      <c r="F84" s="17"/>
      <c r="H84" s="17"/>
    </row>
    <row r="85" spans="2:8" ht="15.75">
      <c r="B85" s="86"/>
      <c r="E85" s="17"/>
      <c r="F85" s="17"/>
      <c r="H85" s="17"/>
    </row>
    <row r="86" spans="2:8" ht="15.75">
      <c r="B86" s="86"/>
      <c r="E86" s="17"/>
      <c r="F86" s="17"/>
      <c r="H86" s="17"/>
    </row>
    <row r="87" spans="2:8" ht="15.75">
      <c r="B87" s="86"/>
      <c r="E87" s="17"/>
      <c r="F87" s="17"/>
      <c r="H87" s="17"/>
    </row>
    <row r="88" spans="2:8" ht="15.75">
      <c r="B88" s="86"/>
      <c r="E88" s="17"/>
      <c r="F88" s="17"/>
      <c r="H88" s="17"/>
    </row>
    <row r="89" spans="2:8" ht="15.75">
      <c r="B89" s="86"/>
      <c r="E89" s="17"/>
      <c r="F89" s="17"/>
      <c r="H89" s="17"/>
    </row>
    <row r="90" spans="2:8" ht="15.75">
      <c r="B90" s="86"/>
      <c r="E90" s="17"/>
      <c r="F90" s="17"/>
      <c r="H90" s="17"/>
    </row>
    <row r="91" spans="2:8" ht="15.75">
      <c r="B91" s="86"/>
      <c r="E91" s="17"/>
      <c r="F91" s="17"/>
      <c r="H91" s="17"/>
    </row>
    <row r="92" spans="2:8" ht="15.75">
      <c r="B92" s="86"/>
      <c r="E92" s="17"/>
      <c r="F92" s="17"/>
      <c r="H92" s="17"/>
    </row>
    <row r="93" spans="2:8" ht="15.75">
      <c r="B93" s="86"/>
      <c r="E93" s="17"/>
      <c r="F93" s="17"/>
      <c r="H93" s="17"/>
    </row>
    <row r="94" spans="2:8" ht="15.75">
      <c r="B94" s="86"/>
      <c r="E94" s="17"/>
      <c r="F94" s="17"/>
      <c r="H94" s="17"/>
    </row>
    <row r="95" spans="2:8" ht="15.75">
      <c r="B95" s="86"/>
      <c r="E95" s="17"/>
      <c r="F95" s="17"/>
      <c r="H95" s="17"/>
    </row>
    <row r="96" spans="2:8" ht="15.75">
      <c r="B96" s="86"/>
      <c r="E96" s="17"/>
      <c r="F96" s="17"/>
      <c r="H96" s="17"/>
    </row>
    <row r="97" spans="2:8" ht="15.75">
      <c r="B97" s="86"/>
      <c r="E97" s="17"/>
      <c r="F97" s="17"/>
      <c r="H97" s="17"/>
    </row>
    <row r="98" spans="2:8" ht="15.75">
      <c r="B98" s="86"/>
      <c r="E98" s="17"/>
      <c r="F98" s="17"/>
      <c r="H98" s="17"/>
    </row>
    <row r="99" spans="2:8" ht="15.75">
      <c r="B99" s="86"/>
      <c r="E99" s="17"/>
      <c r="F99" s="17"/>
      <c r="H99" s="17"/>
    </row>
    <row r="100" spans="2:8" ht="15.75">
      <c r="B100" s="86"/>
      <c r="E100" s="17"/>
      <c r="F100" s="17"/>
      <c r="H100" s="17"/>
    </row>
    <row r="101" spans="2:8" ht="15.75">
      <c r="B101" s="86"/>
      <c r="E101" s="17"/>
      <c r="F101" s="17"/>
      <c r="H101" s="17"/>
    </row>
    <row r="102" spans="2:8" ht="15.75">
      <c r="B102" s="86"/>
      <c r="E102" s="17"/>
      <c r="F102" s="17"/>
      <c r="H102" s="17"/>
    </row>
    <row r="103" spans="2:8" ht="15.75">
      <c r="B103" s="86"/>
      <c r="E103" s="17"/>
      <c r="F103" s="17"/>
      <c r="H103" s="17"/>
    </row>
    <row r="104" spans="2:8" ht="15.75">
      <c r="B104" s="86"/>
      <c r="E104" s="17"/>
      <c r="F104" s="17"/>
      <c r="H104" s="17"/>
    </row>
    <row r="105" spans="2:8" ht="15.75">
      <c r="B105" s="86"/>
      <c r="E105" s="17"/>
      <c r="F105" s="17"/>
      <c r="H105" s="17"/>
    </row>
    <row r="106" spans="2:8" ht="15.75">
      <c r="B106" s="86"/>
      <c r="E106" s="17"/>
      <c r="F106" s="17"/>
      <c r="H106" s="17"/>
    </row>
    <row r="107" spans="2:8" ht="15.75">
      <c r="B107" s="86"/>
      <c r="E107" s="17"/>
      <c r="F107" s="17"/>
      <c r="H107" s="17"/>
    </row>
    <row r="108" spans="2:8" ht="15.75">
      <c r="B108" s="86"/>
      <c r="E108" s="17"/>
      <c r="F108" s="17"/>
      <c r="H108" s="17"/>
    </row>
    <row r="109" spans="2:8" ht="15.75">
      <c r="B109" s="86"/>
      <c r="E109" s="17"/>
      <c r="F109" s="17"/>
      <c r="H109" s="17"/>
    </row>
    <row r="110" spans="2:8" ht="15.75">
      <c r="B110" s="86"/>
      <c r="E110" s="17"/>
      <c r="F110" s="17"/>
      <c r="H110" s="17"/>
    </row>
    <row r="111" spans="2:8" ht="15.75">
      <c r="B111" s="86"/>
      <c r="E111" s="17"/>
      <c r="F111" s="17"/>
      <c r="H111" s="17"/>
    </row>
    <row r="112" spans="2:8" ht="15.75">
      <c r="B112" s="86"/>
      <c r="E112" s="17"/>
      <c r="F112" s="17"/>
      <c r="H112" s="17"/>
    </row>
    <row r="113" spans="2:8" ht="15.75">
      <c r="B113" s="86"/>
      <c r="E113" s="17"/>
      <c r="F113" s="17"/>
      <c r="H113" s="17"/>
    </row>
    <row r="114" spans="2:8" ht="15.75">
      <c r="B114" s="86"/>
      <c r="E114" s="17"/>
      <c r="F114" s="17"/>
      <c r="H114" s="17"/>
    </row>
    <row r="115" spans="2:8" ht="15.75">
      <c r="B115" s="86"/>
      <c r="E115" s="17"/>
      <c r="F115" s="17"/>
      <c r="H115" s="17"/>
    </row>
    <row r="116" spans="2:8" ht="15.75">
      <c r="B116" s="86"/>
      <c r="E116" s="17"/>
      <c r="F116" s="17"/>
      <c r="H116" s="17"/>
    </row>
    <row r="117" spans="2:8" ht="15.75">
      <c r="B117" s="86"/>
      <c r="E117" s="17"/>
      <c r="F117" s="17"/>
      <c r="H117" s="17"/>
    </row>
    <row r="118" spans="2:8" ht="15.75">
      <c r="B118" s="86"/>
      <c r="E118" s="17"/>
      <c r="F118" s="17"/>
      <c r="H118" s="17"/>
    </row>
    <row r="119" spans="2:8" ht="15.75">
      <c r="B119" s="86"/>
      <c r="E119" s="17"/>
      <c r="F119" s="17"/>
      <c r="H119" s="17"/>
    </row>
    <row r="120" spans="2:8" ht="15.75">
      <c r="B120" s="86"/>
      <c r="E120" s="17"/>
      <c r="F120" s="17"/>
      <c r="H120" s="17"/>
    </row>
    <row r="121" spans="2:8" ht="15.75">
      <c r="B121" s="86"/>
      <c r="E121" s="17"/>
      <c r="F121" s="17"/>
      <c r="H121" s="17"/>
    </row>
    <row r="122" spans="2:8" ht="15.75">
      <c r="B122" s="86"/>
      <c r="E122" s="17"/>
      <c r="F122" s="17"/>
      <c r="H122" s="17"/>
    </row>
    <row r="123" spans="2:8" ht="15.75">
      <c r="B123" s="86"/>
      <c r="E123" s="17"/>
      <c r="F123" s="17"/>
      <c r="H123" s="17"/>
    </row>
    <row r="124" spans="2:8" ht="15.75">
      <c r="B124" s="86"/>
      <c r="E124" s="17"/>
      <c r="F124" s="17"/>
      <c r="H124" s="17"/>
    </row>
    <row r="125" spans="2:8" ht="15.75">
      <c r="B125" s="86"/>
      <c r="E125" s="17"/>
      <c r="F125" s="17"/>
      <c r="H125" s="17"/>
    </row>
    <row r="126" spans="2:8" ht="15.75">
      <c r="B126" s="86"/>
      <c r="E126" s="17"/>
      <c r="F126" s="17"/>
      <c r="H126" s="17"/>
    </row>
    <row r="127" spans="2:8" ht="15.75">
      <c r="B127" s="86"/>
      <c r="E127" s="17"/>
      <c r="F127" s="17"/>
      <c r="H127" s="17"/>
    </row>
    <row r="128" spans="2:8" ht="15.75">
      <c r="B128" s="86"/>
      <c r="E128" s="17"/>
      <c r="F128" s="17"/>
      <c r="H128" s="17"/>
    </row>
    <row r="129" spans="2:8" ht="15.75">
      <c r="B129" s="86"/>
      <c r="E129" s="17"/>
      <c r="F129" s="17"/>
      <c r="H129" s="17"/>
    </row>
    <row r="130" spans="2:8" ht="15.75">
      <c r="B130" s="86"/>
      <c r="E130" s="17"/>
      <c r="F130" s="17"/>
      <c r="H130" s="17"/>
    </row>
    <row r="131" spans="2:8" ht="15.75">
      <c r="B131" s="86"/>
      <c r="E131" s="17"/>
      <c r="F131" s="17"/>
      <c r="H131" s="17"/>
    </row>
    <row r="132" spans="2:8" ht="15.75">
      <c r="B132" s="86"/>
      <c r="E132" s="17"/>
      <c r="F132" s="17"/>
      <c r="H132" s="17"/>
    </row>
    <row r="133" spans="2:8" ht="15.75">
      <c r="B133" s="86"/>
      <c r="E133" s="17"/>
      <c r="F133" s="17"/>
      <c r="H133" s="17"/>
    </row>
    <row r="134" spans="2:8" ht="15.75">
      <c r="B134" s="86"/>
      <c r="E134" s="17"/>
      <c r="F134" s="17"/>
      <c r="H134" s="17"/>
    </row>
    <row r="135" spans="2:8" ht="15.75">
      <c r="B135" s="86"/>
      <c r="E135" s="17"/>
      <c r="F135" s="17"/>
      <c r="H135" s="17"/>
    </row>
    <row r="136" spans="2:8" ht="15.75">
      <c r="B136" s="86"/>
      <c r="E136" s="17"/>
      <c r="F136" s="17"/>
      <c r="H136" s="17"/>
    </row>
    <row r="137" spans="2:8" ht="15.75">
      <c r="B137" s="86"/>
      <c r="E137" s="17"/>
      <c r="F137" s="17"/>
      <c r="H137" s="17"/>
    </row>
    <row r="138" spans="2:8" ht="15.75">
      <c r="B138" s="86"/>
      <c r="E138" s="17"/>
      <c r="F138" s="17"/>
      <c r="H138" s="17"/>
    </row>
    <row r="139" spans="2:8" ht="15.75">
      <c r="B139" s="86"/>
      <c r="E139" s="17"/>
      <c r="F139" s="17"/>
      <c r="H139" s="17"/>
    </row>
    <row r="140" spans="2:8" ht="15.75">
      <c r="B140" s="86"/>
      <c r="E140" s="17"/>
      <c r="F140" s="17"/>
      <c r="H140" s="17"/>
    </row>
    <row r="141" spans="2:8" ht="15.75">
      <c r="B141" s="86"/>
      <c r="E141" s="17"/>
      <c r="F141" s="17"/>
      <c r="H141" s="17"/>
    </row>
    <row r="142" spans="2:8" ht="15.75">
      <c r="B142" s="86"/>
      <c r="E142" s="17"/>
      <c r="F142" s="17"/>
      <c r="H142" s="17"/>
    </row>
    <row r="143" spans="2:8" ht="15.75">
      <c r="B143" s="86"/>
      <c r="E143" s="17"/>
      <c r="F143" s="17"/>
      <c r="H143" s="17"/>
    </row>
    <row r="144" spans="2:8" ht="15.75">
      <c r="B144" s="86"/>
      <c r="E144" s="17"/>
      <c r="F144" s="17"/>
      <c r="H144" s="17"/>
    </row>
    <row r="145" spans="2:8" ht="15.75">
      <c r="B145" s="86"/>
      <c r="E145" s="17"/>
      <c r="F145" s="17"/>
      <c r="H145" s="17"/>
    </row>
    <row r="146" spans="2:8" ht="15.75">
      <c r="B146" s="86"/>
      <c r="E146" s="17"/>
      <c r="F146" s="17"/>
      <c r="H146" s="17"/>
    </row>
    <row r="147" spans="2:8" ht="15.75">
      <c r="B147" s="86"/>
      <c r="E147" s="17"/>
      <c r="F147" s="17"/>
      <c r="H147" s="17"/>
    </row>
    <row r="148" spans="2:8" ht="15.75">
      <c r="B148" s="86"/>
      <c r="E148" s="17"/>
      <c r="F148" s="17"/>
      <c r="H148" s="17"/>
    </row>
    <row r="149" spans="2:8" ht="15.75">
      <c r="B149" s="86"/>
      <c r="E149" s="17"/>
      <c r="F149" s="17"/>
      <c r="H149" s="17"/>
    </row>
    <row r="150" spans="2:8" ht="15.75">
      <c r="B150" s="86"/>
      <c r="E150" s="17"/>
      <c r="F150" s="17"/>
      <c r="H150" s="17"/>
    </row>
    <row r="151" spans="2:8" ht="15.75">
      <c r="B151" s="86"/>
      <c r="E151" s="17"/>
      <c r="F151" s="17"/>
      <c r="H151" s="17"/>
    </row>
    <row r="152" spans="2:8" ht="15.75">
      <c r="B152" s="86"/>
      <c r="E152" s="17"/>
      <c r="F152" s="17"/>
      <c r="H152" s="17"/>
    </row>
    <row r="153" spans="2:8" ht="15.75">
      <c r="B153" s="86"/>
      <c r="E153" s="17"/>
      <c r="F153" s="17"/>
      <c r="H153" s="17"/>
    </row>
    <row r="154" spans="2:8" ht="15.75">
      <c r="B154" s="86"/>
      <c r="E154" s="17"/>
      <c r="F154" s="17"/>
      <c r="H154" s="17"/>
    </row>
    <row r="155" spans="2:8" ht="15.75">
      <c r="B155" s="86"/>
      <c r="E155" s="17"/>
      <c r="F155" s="17"/>
      <c r="H155" s="17"/>
    </row>
    <row r="156" spans="2:8" ht="15.75">
      <c r="B156" s="86"/>
      <c r="E156" s="17"/>
      <c r="F156" s="17"/>
      <c r="H156" s="17"/>
    </row>
    <row r="157" spans="2:8" ht="15.75">
      <c r="B157" s="86"/>
      <c r="E157" s="17"/>
      <c r="F157" s="17"/>
      <c r="H157" s="17"/>
    </row>
    <row r="158" spans="2:8" ht="15.75">
      <c r="B158" s="86"/>
      <c r="E158" s="17"/>
      <c r="F158" s="17"/>
      <c r="H158" s="17"/>
    </row>
    <row r="159" spans="2:8" ht="15.75">
      <c r="B159" s="86"/>
      <c r="E159" s="17"/>
      <c r="F159" s="17"/>
      <c r="H159" s="17"/>
    </row>
    <row r="160" spans="2:8" ht="15.75">
      <c r="B160" s="86"/>
      <c r="E160" s="17"/>
      <c r="F160" s="17"/>
      <c r="H160" s="17"/>
    </row>
    <row r="161" spans="2:8" ht="15.75">
      <c r="B161" s="86"/>
      <c r="E161" s="17"/>
      <c r="F161" s="17"/>
      <c r="H161" s="17"/>
    </row>
    <row r="162" spans="2:8" ht="15.75">
      <c r="B162" s="86"/>
      <c r="E162" s="17"/>
      <c r="F162" s="17"/>
      <c r="H162" s="17"/>
    </row>
    <row r="163" spans="2:8" ht="15.75">
      <c r="B163" s="86"/>
      <c r="E163" s="17"/>
      <c r="F163" s="17"/>
      <c r="H163" s="17"/>
    </row>
    <row r="164" spans="2:8" ht="15.75">
      <c r="B164" s="86"/>
      <c r="E164" s="17"/>
      <c r="F164" s="17"/>
      <c r="H164" s="17"/>
    </row>
    <row r="165" spans="2:8" ht="15.75">
      <c r="B165" s="86"/>
      <c r="E165" s="17"/>
      <c r="F165" s="17"/>
      <c r="H165" s="17"/>
    </row>
    <row r="166" spans="2:8" ht="15.75">
      <c r="B166" s="86"/>
      <c r="E166" s="17"/>
      <c r="F166" s="17"/>
      <c r="H166" s="17"/>
    </row>
    <row r="167" spans="2:8" ht="15.75">
      <c r="B167" s="86"/>
      <c r="E167" s="17"/>
      <c r="F167" s="17"/>
      <c r="H167" s="17"/>
    </row>
    <row r="168" spans="2:8" ht="15.75">
      <c r="B168" s="86"/>
      <c r="E168" s="17"/>
      <c r="F168" s="17"/>
      <c r="H168" s="17"/>
    </row>
    <row r="169" spans="2:8" ht="15.75">
      <c r="B169" s="86"/>
      <c r="E169" s="17"/>
      <c r="F169" s="17"/>
      <c r="H169" s="17"/>
    </row>
    <row r="170" spans="2:8" ht="15.75">
      <c r="B170" s="86"/>
      <c r="E170" s="17"/>
      <c r="F170" s="17"/>
      <c r="H170" s="17"/>
    </row>
    <row r="171" spans="2:8" ht="15.75">
      <c r="B171" s="86"/>
      <c r="E171" s="17"/>
      <c r="F171" s="17"/>
      <c r="H171" s="17"/>
    </row>
    <row r="172" spans="2:8" ht="15.75">
      <c r="B172" s="86"/>
      <c r="E172" s="17"/>
      <c r="F172" s="17"/>
      <c r="H172" s="17"/>
    </row>
    <row r="173" spans="2:8" ht="15.75">
      <c r="B173" s="86"/>
      <c r="E173" s="17"/>
      <c r="F173" s="17"/>
      <c r="H173" s="17"/>
    </row>
    <row r="174" spans="2:8" ht="15.75">
      <c r="B174" s="86"/>
      <c r="E174" s="17"/>
      <c r="F174" s="17"/>
      <c r="H174" s="17"/>
    </row>
    <row r="175" spans="2:8" ht="15.75">
      <c r="B175" s="86"/>
      <c r="E175" s="17"/>
      <c r="F175" s="17"/>
      <c r="H175" s="17"/>
    </row>
    <row r="176" spans="2:8" ht="15.75">
      <c r="B176" s="86"/>
      <c r="E176" s="17"/>
      <c r="F176" s="17"/>
      <c r="H176" s="17"/>
    </row>
    <row r="177" spans="2:8" ht="15.75">
      <c r="B177" s="86"/>
      <c r="E177" s="17"/>
      <c r="F177" s="17"/>
      <c r="H177" s="17"/>
    </row>
    <row r="178" spans="2:8" ht="15.75">
      <c r="B178" s="86"/>
      <c r="E178" s="17"/>
      <c r="F178" s="17"/>
      <c r="H178" s="17"/>
    </row>
    <row r="179" spans="2:8" ht="15.75">
      <c r="B179" s="86"/>
      <c r="E179" s="17"/>
      <c r="F179" s="17"/>
      <c r="H179" s="17"/>
    </row>
    <row r="180" spans="2:8" ht="15.75">
      <c r="B180" s="86"/>
      <c r="E180" s="17"/>
      <c r="F180" s="17"/>
      <c r="H180" s="17"/>
    </row>
    <row r="181" spans="2:8" ht="15.75">
      <c r="B181" s="86"/>
      <c r="E181" s="17"/>
      <c r="F181" s="17"/>
      <c r="H181" s="17"/>
    </row>
    <row r="182" spans="2:8" ht="15.75">
      <c r="B182" s="86"/>
      <c r="E182" s="17"/>
      <c r="F182" s="17"/>
      <c r="H182" s="17"/>
    </row>
    <row r="183" spans="2:8" ht="15.75">
      <c r="B183" s="86"/>
      <c r="E183" s="17"/>
      <c r="F183" s="17"/>
      <c r="H183" s="17"/>
    </row>
    <row r="184" spans="2:8" ht="15.75">
      <c r="B184" s="86"/>
      <c r="E184" s="17"/>
      <c r="F184" s="17"/>
      <c r="H184" s="17"/>
    </row>
    <row r="185" spans="2:8" ht="15.75">
      <c r="B185" s="86"/>
      <c r="E185" s="17"/>
      <c r="F185" s="17"/>
      <c r="H185" s="17"/>
    </row>
    <row r="186" spans="2:8" ht="15.75">
      <c r="B186" s="86"/>
      <c r="E186" s="17"/>
      <c r="F186" s="17"/>
      <c r="H186" s="17"/>
    </row>
    <row r="187" spans="2:8" ht="15.75">
      <c r="B187" s="86"/>
      <c r="E187" s="17"/>
      <c r="F187" s="17"/>
      <c r="H187" s="17"/>
    </row>
    <row r="188" spans="5:8" ht="15.75">
      <c r="E188" s="17"/>
      <c r="F188" s="17"/>
      <c r="H188" s="17"/>
    </row>
    <row r="189" spans="5:8" ht="15.75">
      <c r="E189" s="17"/>
      <c r="F189" s="17"/>
      <c r="H189" s="17"/>
    </row>
    <row r="190" spans="5:8" ht="15.75">
      <c r="E190" s="17"/>
      <c r="F190" s="17"/>
      <c r="H190" s="17"/>
    </row>
    <row r="191" spans="5:8" ht="15.75">
      <c r="E191" s="17"/>
      <c r="F191" s="17"/>
      <c r="H191" s="17"/>
    </row>
    <row r="192" spans="5:8" ht="15.75">
      <c r="E192" s="17"/>
      <c r="F192" s="17"/>
      <c r="H192" s="17"/>
    </row>
    <row r="193" spans="5:8" ht="15.75">
      <c r="E193" s="17"/>
      <c r="F193" s="17"/>
      <c r="H193" s="17"/>
    </row>
    <row r="194" spans="5:8" ht="15.75">
      <c r="E194" s="17"/>
      <c r="F194" s="17"/>
      <c r="H194" s="17"/>
    </row>
    <row r="195" spans="5:8" ht="15.75">
      <c r="E195" s="17"/>
      <c r="F195" s="17"/>
      <c r="H195" s="17"/>
    </row>
    <row r="196" spans="5:8" ht="15.75">
      <c r="E196" s="17"/>
      <c r="F196" s="17"/>
      <c r="H196" s="17"/>
    </row>
    <row r="197" spans="5:8" ht="15.75">
      <c r="E197" s="17"/>
      <c r="F197" s="17"/>
      <c r="H197" s="17"/>
    </row>
    <row r="198" spans="5:8" ht="15.75">
      <c r="E198" s="17"/>
      <c r="F198" s="17"/>
      <c r="H198" s="17"/>
    </row>
    <row r="199" spans="5:8" ht="15.75">
      <c r="E199" s="17"/>
      <c r="F199" s="17"/>
      <c r="H199" s="17"/>
    </row>
    <row r="200" spans="5:8" ht="15.75">
      <c r="E200" s="17"/>
      <c r="F200" s="17"/>
      <c r="H200" s="17"/>
    </row>
    <row r="201" spans="5:8" ht="15.75">
      <c r="E201" s="17"/>
      <c r="F201" s="17"/>
      <c r="H201" s="17"/>
    </row>
    <row r="202" spans="5:8" ht="15.75">
      <c r="E202" s="17"/>
      <c r="F202" s="17"/>
      <c r="H202" s="17"/>
    </row>
    <row r="203" spans="5:8" ht="15.75">
      <c r="E203" s="17"/>
      <c r="F203" s="17"/>
      <c r="H203" s="17"/>
    </row>
    <row r="204" spans="5:8" ht="15.75">
      <c r="E204" s="17"/>
      <c r="F204" s="17"/>
      <c r="H204" s="17"/>
    </row>
    <row r="205" spans="5:8" ht="15.75">
      <c r="E205" s="17"/>
      <c r="F205" s="17"/>
      <c r="H205" s="17"/>
    </row>
    <row r="206" spans="5:8" ht="15.75">
      <c r="E206" s="17"/>
      <c r="F206" s="17"/>
      <c r="H206" s="17"/>
    </row>
    <row r="207" spans="5:8" ht="15.75">
      <c r="E207" s="17"/>
      <c r="F207" s="17"/>
      <c r="H207" s="17"/>
    </row>
    <row r="208" spans="5:8" ht="15.75">
      <c r="E208" s="17"/>
      <c r="F208" s="17"/>
      <c r="H208" s="17"/>
    </row>
    <row r="209" spans="5:8" ht="15.75">
      <c r="E209" s="17"/>
      <c r="F209" s="17"/>
      <c r="H209" s="17"/>
    </row>
    <row r="210" spans="5:8" ht="15.75">
      <c r="E210" s="17"/>
      <c r="F210" s="17"/>
      <c r="H210" s="17"/>
    </row>
    <row r="211" spans="5:8" ht="15.75">
      <c r="E211" s="17"/>
      <c r="F211" s="17"/>
      <c r="H211" s="17"/>
    </row>
    <row r="212" spans="5:8" ht="15.75">
      <c r="E212" s="17"/>
      <c r="F212" s="17"/>
      <c r="H212" s="17"/>
    </row>
    <row r="213" spans="5:8" ht="15.75">
      <c r="E213" s="17"/>
      <c r="F213" s="17"/>
      <c r="H213" s="17"/>
    </row>
    <row r="214" spans="5:8" ht="15.75">
      <c r="E214" s="17"/>
      <c r="F214" s="17"/>
      <c r="H214" s="17"/>
    </row>
    <row r="215" spans="5:8" ht="15.75">
      <c r="E215" s="17"/>
      <c r="F215" s="17"/>
      <c r="H215" s="17"/>
    </row>
    <row r="216" spans="5:8" ht="15.75">
      <c r="E216" s="17"/>
      <c r="F216" s="17"/>
      <c r="H216" s="17"/>
    </row>
    <row r="217" spans="5:8" ht="15.75">
      <c r="E217" s="17"/>
      <c r="F217" s="17"/>
      <c r="H217" s="17"/>
    </row>
    <row r="218" spans="5:8" ht="15.75">
      <c r="E218" s="17"/>
      <c r="F218" s="17"/>
      <c r="H218" s="17"/>
    </row>
    <row r="219" spans="5:8" ht="15.75">
      <c r="E219" s="17"/>
      <c r="F219" s="17"/>
      <c r="H219" s="17"/>
    </row>
    <row r="220" spans="5:8" ht="15.75">
      <c r="E220" s="17"/>
      <c r="F220" s="17"/>
      <c r="H220" s="17"/>
    </row>
    <row r="221" spans="5:8" ht="15.75">
      <c r="E221" s="17"/>
      <c r="F221" s="17"/>
      <c r="H221" s="17"/>
    </row>
    <row r="222" spans="5:8" ht="15.75">
      <c r="E222" s="17"/>
      <c r="F222" s="17"/>
      <c r="H222" s="17"/>
    </row>
    <row r="223" spans="5:8" ht="15.75">
      <c r="E223" s="17"/>
      <c r="F223" s="17"/>
      <c r="H223" s="17"/>
    </row>
    <row r="224" spans="5:8" ht="15.75">
      <c r="E224" s="17"/>
      <c r="F224" s="17"/>
      <c r="H224" s="17"/>
    </row>
    <row r="225" spans="5:8" ht="15.75">
      <c r="E225" s="17"/>
      <c r="F225" s="17"/>
      <c r="H225" s="17"/>
    </row>
    <row r="226" spans="5:8" ht="15.75">
      <c r="E226" s="17"/>
      <c r="F226" s="17"/>
      <c r="H226" s="17"/>
    </row>
    <row r="227" spans="5:8" ht="15.75">
      <c r="E227" s="17"/>
      <c r="F227" s="17"/>
      <c r="H227" s="17"/>
    </row>
    <row r="228" spans="5:8" ht="15.75">
      <c r="E228" s="17"/>
      <c r="F228" s="17"/>
      <c r="H228" s="17"/>
    </row>
    <row r="229" spans="5:8" ht="15.75">
      <c r="E229" s="17"/>
      <c r="F229" s="17"/>
      <c r="H229" s="17"/>
    </row>
    <row r="230" spans="5:8" ht="15.75">
      <c r="E230" s="17"/>
      <c r="F230" s="17"/>
      <c r="H230" s="17"/>
    </row>
    <row r="231" spans="5:8" ht="15.75">
      <c r="E231" s="17"/>
      <c r="F231" s="17"/>
      <c r="H231" s="17"/>
    </row>
    <row r="232" spans="5:8" ht="15.75">
      <c r="E232" s="17"/>
      <c r="F232" s="17"/>
      <c r="H232" s="17"/>
    </row>
    <row r="233" spans="5:8" ht="15.75">
      <c r="E233" s="17"/>
      <c r="F233" s="17"/>
      <c r="H233" s="17"/>
    </row>
    <row r="234" spans="5:8" ht="15.75">
      <c r="E234" s="17"/>
      <c r="F234" s="17"/>
      <c r="H234" s="17"/>
    </row>
    <row r="235" spans="5:8" ht="15.75">
      <c r="E235" s="17"/>
      <c r="F235" s="17"/>
      <c r="H235" s="17"/>
    </row>
    <row r="236" spans="5:8" ht="15.75">
      <c r="E236" s="17"/>
      <c r="F236" s="17"/>
      <c r="H236" s="17"/>
    </row>
    <row r="237" spans="5:8" ht="15.75">
      <c r="E237" s="17"/>
      <c r="F237" s="17"/>
      <c r="H237" s="17"/>
    </row>
    <row r="238" spans="5:8" ht="15.75">
      <c r="E238" s="17"/>
      <c r="F238" s="17"/>
      <c r="H238" s="17"/>
    </row>
    <row r="239" spans="5:8" ht="15.75">
      <c r="E239" s="17"/>
      <c r="F239" s="17"/>
      <c r="H239" s="17"/>
    </row>
    <row r="240" spans="5:8" ht="15.75">
      <c r="E240" s="17"/>
      <c r="F240" s="17"/>
      <c r="H240" s="17"/>
    </row>
    <row r="241" spans="5:8" ht="15.75">
      <c r="E241" s="17"/>
      <c r="F241" s="17"/>
      <c r="H241" s="17"/>
    </row>
    <row r="242" spans="5:8" ht="15.75">
      <c r="E242" s="17"/>
      <c r="F242" s="17"/>
      <c r="H242" s="17"/>
    </row>
    <row r="243" spans="5:8" ht="15.75">
      <c r="E243" s="17"/>
      <c r="F243" s="17"/>
      <c r="H243" s="17"/>
    </row>
    <row r="244" spans="5:8" ht="15.75">
      <c r="E244" s="17"/>
      <c r="F244" s="17"/>
      <c r="H244" s="17"/>
    </row>
    <row r="245" spans="5:8" ht="15.75">
      <c r="E245" s="17"/>
      <c r="F245" s="17"/>
      <c r="H245" s="17"/>
    </row>
    <row r="246" spans="5:8" ht="15.75">
      <c r="E246" s="17"/>
      <c r="F246" s="17"/>
      <c r="H246" s="17"/>
    </row>
    <row r="247" spans="5:8" ht="15.75">
      <c r="E247" s="17"/>
      <c r="F247" s="17"/>
      <c r="H247" s="17"/>
    </row>
    <row r="248" spans="5:8" ht="15.75">
      <c r="E248" s="17"/>
      <c r="F248" s="17"/>
      <c r="H248" s="17"/>
    </row>
    <row r="249" spans="5:8" ht="15.75">
      <c r="E249" s="17"/>
      <c r="F249" s="17"/>
      <c r="H249" s="17"/>
    </row>
    <row r="250" spans="5:8" ht="15.75">
      <c r="E250" s="17"/>
      <c r="F250" s="17"/>
      <c r="H250" s="17"/>
    </row>
    <row r="251" spans="5:8" ht="15.75">
      <c r="E251" s="17"/>
      <c r="F251" s="17"/>
      <c r="H251" s="17"/>
    </row>
    <row r="252" spans="5:8" ht="15.75">
      <c r="E252" s="17"/>
      <c r="F252" s="17"/>
      <c r="H252" s="17"/>
    </row>
    <row r="253" spans="5:8" ht="15.75">
      <c r="E253" s="17"/>
      <c r="F253" s="17"/>
      <c r="H253" s="17"/>
    </row>
    <row r="254" spans="5:8" ht="15.75">
      <c r="E254" s="17"/>
      <c r="F254" s="17"/>
      <c r="H254" s="17"/>
    </row>
    <row r="255" spans="5:8" ht="15.75">
      <c r="E255" s="17"/>
      <c r="F255" s="17"/>
      <c r="H255" s="17"/>
    </row>
    <row r="256" spans="5:8" ht="15.75">
      <c r="E256" s="17"/>
      <c r="F256" s="17"/>
      <c r="H256" s="17"/>
    </row>
    <row r="257" spans="5:8" ht="15.75">
      <c r="E257" s="17"/>
      <c r="F257" s="17"/>
      <c r="H257" s="17"/>
    </row>
    <row r="258" spans="5:8" ht="15.75">
      <c r="E258" s="17"/>
      <c r="F258" s="17"/>
      <c r="H258" s="17"/>
    </row>
    <row r="259" spans="5:8" ht="15.75">
      <c r="E259" s="17"/>
      <c r="F259" s="17"/>
      <c r="H259" s="17"/>
    </row>
    <row r="260" spans="5:8" ht="15.75">
      <c r="E260" s="17"/>
      <c r="F260" s="17"/>
      <c r="H260" s="17"/>
    </row>
    <row r="261" spans="5:8" ht="15.75">
      <c r="E261" s="17"/>
      <c r="F261" s="17"/>
      <c r="H261" s="17"/>
    </row>
    <row r="262" spans="5:8" ht="15.75">
      <c r="E262" s="17"/>
      <c r="F262" s="17"/>
      <c r="H262" s="17"/>
    </row>
    <row r="263" spans="5:8" ht="15.75">
      <c r="E263" s="17"/>
      <c r="F263" s="17"/>
      <c r="H263" s="17"/>
    </row>
    <row r="264" spans="5:8" ht="15.75">
      <c r="E264" s="17"/>
      <c r="F264" s="17"/>
      <c r="H264" s="17"/>
    </row>
    <row r="265" spans="5:8" ht="15.75">
      <c r="E265" s="17"/>
      <c r="F265" s="17"/>
      <c r="H265" s="17"/>
    </row>
    <row r="266" spans="5:8" ht="15.75">
      <c r="E266" s="17"/>
      <c r="F266" s="17"/>
      <c r="H266" s="17"/>
    </row>
    <row r="267" spans="5:8" ht="15.75">
      <c r="E267" s="17"/>
      <c r="F267" s="17"/>
      <c r="H267" s="17"/>
    </row>
    <row r="268" spans="5:8" ht="15.75">
      <c r="E268" s="17"/>
      <c r="F268" s="17"/>
      <c r="H268" s="17"/>
    </row>
    <row r="269" spans="5:8" ht="15.75">
      <c r="E269" s="17"/>
      <c r="F269" s="17"/>
      <c r="H269" s="17"/>
    </row>
    <row r="270" spans="5:8" ht="15.75">
      <c r="E270" s="17"/>
      <c r="F270" s="17"/>
      <c r="H270" s="17"/>
    </row>
    <row r="271" spans="5:8" ht="15.75">
      <c r="E271" s="17"/>
      <c r="F271" s="17"/>
      <c r="H271" s="17"/>
    </row>
    <row r="272" spans="5:8" ht="15.75">
      <c r="E272" s="17"/>
      <c r="F272" s="17"/>
      <c r="H272" s="17"/>
    </row>
    <row r="273" spans="5:8" ht="15.75">
      <c r="E273" s="17"/>
      <c r="F273" s="17"/>
      <c r="H273" s="17"/>
    </row>
    <row r="274" spans="5:8" ht="15.75">
      <c r="E274" s="17"/>
      <c r="F274" s="17"/>
      <c r="H274" s="17"/>
    </row>
    <row r="275" spans="5:8" ht="15.75">
      <c r="E275" s="17"/>
      <c r="F275" s="17"/>
      <c r="H275" s="17"/>
    </row>
    <row r="276" spans="5:8" ht="15.75">
      <c r="E276" s="17"/>
      <c r="F276" s="17"/>
      <c r="H276" s="17"/>
    </row>
    <row r="277" spans="5:8" ht="15.75">
      <c r="E277" s="17"/>
      <c r="F277" s="17"/>
      <c r="H277" s="17"/>
    </row>
    <row r="278" spans="5:8" ht="15.75">
      <c r="E278" s="17"/>
      <c r="F278" s="17"/>
      <c r="H278" s="17"/>
    </row>
    <row r="279" spans="5:8" ht="15.75">
      <c r="E279" s="17"/>
      <c r="F279" s="17"/>
      <c r="H279" s="17"/>
    </row>
    <row r="280" spans="5:8" ht="15.75">
      <c r="E280" s="17"/>
      <c r="F280" s="17"/>
      <c r="H280" s="17"/>
    </row>
    <row r="281" spans="5:8" ht="15.75">
      <c r="E281" s="17"/>
      <c r="F281" s="17"/>
      <c r="H281" s="17"/>
    </row>
    <row r="282" spans="5:8" ht="15.75">
      <c r="E282" s="17"/>
      <c r="F282" s="17"/>
      <c r="H282" s="17"/>
    </row>
    <row r="283" spans="5:8" ht="15.75">
      <c r="E283" s="17"/>
      <c r="F283" s="17"/>
      <c r="H283" s="17"/>
    </row>
    <row r="284" spans="5:8" ht="15.75">
      <c r="E284" s="17"/>
      <c r="F284" s="17"/>
      <c r="H284" s="17"/>
    </row>
    <row r="285" spans="5:8" ht="15.75">
      <c r="E285" s="17"/>
      <c r="F285" s="17"/>
      <c r="H285" s="17"/>
    </row>
    <row r="286" spans="5:8" ht="15.75">
      <c r="E286" s="17"/>
      <c r="F286" s="17"/>
      <c r="H286" s="17"/>
    </row>
    <row r="287" spans="5:8" ht="15.75">
      <c r="E287" s="17"/>
      <c r="F287" s="17"/>
      <c r="H287" s="17"/>
    </row>
    <row r="288" spans="5:8" ht="15.75">
      <c r="E288" s="17"/>
      <c r="F288" s="17"/>
      <c r="H288" s="17"/>
    </row>
    <row r="289" spans="5:8" ht="15.75">
      <c r="E289" s="17"/>
      <c r="F289" s="17"/>
      <c r="H289" s="17"/>
    </row>
    <row r="290" spans="5:8" ht="15.75">
      <c r="E290" s="17"/>
      <c r="F290" s="17"/>
      <c r="H290" s="17"/>
    </row>
    <row r="291" spans="5:8" ht="15.75">
      <c r="E291" s="17"/>
      <c r="F291" s="17"/>
      <c r="H291" s="17"/>
    </row>
    <row r="292" spans="5:8" ht="15.75">
      <c r="E292" s="17"/>
      <c r="F292" s="17"/>
      <c r="H292" s="17"/>
    </row>
    <row r="293" spans="5:8" ht="15.75">
      <c r="E293" s="17"/>
      <c r="F293" s="17"/>
      <c r="H293" s="17"/>
    </row>
    <row r="294" spans="5:8" ht="15.75">
      <c r="E294" s="17"/>
      <c r="F294" s="17"/>
      <c r="H294" s="17"/>
    </row>
    <row r="295" spans="5:8" ht="15.75">
      <c r="E295" s="17"/>
      <c r="F295" s="17"/>
      <c r="H295" s="17"/>
    </row>
    <row r="296" spans="5:8" ht="15.75">
      <c r="E296" s="17"/>
      <c r="F296" s="17"/>
      <c r="H296" s="17"/>
    </row>
    <row r="297" spans="5:8" ht="15.75">
      <c r="E297" s="17"/>
      <c r="F297" s="17"/>
      <c r="H297" s="17"/>
    </row>
    <row r="298" spans="5:8" ht="15.75">
      <c r="E298" s="17"/>
      <c r="F298" s="17"/>
      <c r="H298" s="17"/>
    </row>
    <row r="299" spans="5:8" ht="15.75">
      <c r="E299" s="17"/>
      <c r="F299" s="17"/>
      <c r="H299" s="17"/>
    </row>
    <row r="300" spans="5:8" ht="15.75">
      <c r="E300" s="17"/>
      <c r="F300" s="17"/>
      <c r="H300" s="17"/>
    </row>
    <row r="301" spans="5:8" ht="15.75">
      <c r="E301" s="17"/>
      <c r="F301" s="17"/>
      <c r="H301" s="17"/>
    </row>
    <row r="302" spans="5:8" ht="15.75">
      <c r="E302" s="17"/>
      <c r="F302" s="17"/>
      <c r="H302" s="17"/>
    </row>
    <row r="303" spans="5:8" ht="15.75">
      <c r="E303" s="17"/>
      <c r="F303" s="17"/>
      <c r="H303" s="17"/>
    </row>
    <row r="304" spans="5:8" ht="15.75">
      <c r="E304" s="17"/>
      <c r="F304" s="17"/>
      <c r="H304" s="17"/>
    </row>
    <row r="305" spans="5:8" ht="15.75">
      <c r="E305" s="17"/>
      <c r="F305" s="17"/>
      <c r="H305" s="17"/>
    </row>
    <row r="306" spans="5:8" ht="15.75">
      <c r="E306" s="17"/>
      <c r="F306" s="17"/>
      <c r="H306" s="17"/>
    </row>
    <row r="307" spans="5:8" ht="15.75">
      <c r="E307" s="17"/>
      <c r="F307" s="17"/>
      <c r="H307" s="17"/>
    </row>
    <row r="308" spans="5:8" ht="15.75">
      <c r="E308" s="17"/>
      <c r="F308" s="17"/>
      <c r="H308" s="17"/>
    </row>
    <row r="309" spans="5:8" ht="15.75">
      <c r="E309" s="17"/>
      <c r="F309" s="17"/>
      <c r="H309" s="17"/>
    </row>
    <row r="310" spans="5:8" ht="15.75">
      <c r="E310" s="17"/>
      <c r="F310" s="17"/>
      <c r="H310" s="17"/>
    </row>
    <row r="311" spans="5:8" ht="15.75">
      <c r="E311" s="17"/>
      <c r="F311" s="17"/>
      <c r="H311" s="17"/>
    </row>
    <row r="312" spans="5:8" ht="15.75">
      <c r="E312" s="17"/>
      <c r="F312" s="17"/>
      <c r="H312" s="17"/>
    </row>
    <row r="313" spans="5:8" ht="15.75">
      <c r="E313" s="17"/>
      <c r="F313" s="17"/>
      <c r="H313" s="17"/>
    </row>
    <row r="314" spans="5:8" ht="15.75">
      <c r="E314" s="17"/>
      <c r="F314" s="17"/>
      <c r="H314" s="17"/>
    </row>
    <row r="315" spans="5:8" ht="15.75">
      <c r="E315" s="17"/>
      <c r="F315" s="17"/>
      <c r="H315" s="17"/>
    </row>
    <row r="316" spans="5:8" ht="15.75">
      <c r="E316" s="17"/>
      <c r="F316" s="17"/>
      <c r="H316" s="17"/>
    </row>
    <row r="317" spans="5:8" ht="15.75">
      <c r="E317" s="17"/>
      <c r="F317" s="17"/>
      <c r="H317" s="17"/>
    </row>
    <row r="318" spans="5:8" ht="15.75">
      <c r="E318" s="17"/>
      <c r="F318" s="17"/>
      <c r="H318" s="17"/>
    </row>
    <row r="319" spans="5:8" ht="15.75">
      <c r="E319" s="17"/>
      <c r="F319" s="17"/>
      <c r="H319" s="17"/>
    </row>
    <row r="320" spans="5:8" ht="15.75">
      <c r="E320" s="17"/>
      <c r="F320" s="17"/>
      <c r="H320" s="17"/>
    </row>
    <row r="321" spans="5:8" ht="15.75">
      <c r="E321" s="17"/>
      <c r="F321" s="17"/>
      <c r="H321" s="17"/>
    </row>
    <row r="322" spans="5:8" ht="15.75">
      <c r="E322" s="17"/>
      <c r="F322" s="17"/>
      <c r="H322" s="17"/>
    </row>
    <row r="323" spans="5:8" ht="15.75">
      <c r="E323" s="17"/>
      <c r="F323" s="17"/>
      <c r="H323" s="17"/>
    </row>
    <row r="324" spans="5:8" ht="15.75">
      <c r="E324" s="17"/>
      <c r="F324" s="17"/>
      <c r="H324" s="17"/>
    </row>
    <row r="325" spans="5:8" ht="15.75">
      <c r="E325" s="17"/>
      <c r="F325" s="17"/>
      <c r="H325" s="17"/>
    </row>
    <row r="326" spans="5:8" ht="15.75">
      <c r="E326" s="17"/>
      <c r="F326" s="17"/>
      <c r="H326" s="17"/>
    </row>
    <row r="327" spans="5:8" ht="15.75">
      <c r="E327" s="17"/>
      <c r="F327" s="17"/>
      <c r="H327" s="17"/>
    </row>
    <row r="328" spans="5:8" ht="15.75">
      <c r="E328" s="17"/>
      <c r="F328" s="17"/>
      <c r="H328" s="17"/>
    </row>
    <row r="329" spans="5:8" ht="15.75">
      <c r="E329" s="17"/>
      <c r="F329" s="17"/>
      <c r="H329" s="17"/>
    </row>
    <row r="330" spans="5:8" ht="15.75">
      <c r="E330" s="17"/>
      <c r="F330" s="17"/>
      <c r="H330" s="17"/>
    </row>
    <row r="331" spans="5:8" ht="15.75">
      <c r="E331" s="17"/>
      <c r="F331" s="17"/>
      <c r="H331" s="17"/>
    </row>
    <row r="332" spans="5:8" ht="15.75">
      <c r="E332" s="17"/>
      <c r="F332" s="17"/>
      <c r="H332" s="17"/>
    </row>
    <row r="333" spans="5:8" ht="15.75">
      <c r="E333" s="17"/>
      <c r="F333" s="17"/>
      <c r="H333" s="17"/>
    </row>
    <row r="334" spans="5:8" ht="15.75">
      <c r="E334" s="17"/>
      <c r="F334" s="17"/>
      <c r="H334" s="17"/>
    </row>
    <row r="335" spans="5:8" ht="15.75">
      <c r="E335" s="17"/>
      <c r="F335" s="17"/>
      <c r="H335" s="17"/>
    </row>
    <row r="336" spans="5:8" ht="15.75">
      <c r="E336" s="17"/>
      <c r="F336" s="17"/>
      <c r="H336" s="17"/>
    </row>
    <row r="337" spans="5:8" ht="15.75">
      <c r="E337" s="17"/>
      <c r="F337" s="17"/>
      <c r="H337" s="17"/>
    </row>
    <row r="338" spans="5:8" ht="15.75">
      <c r="E338" s="17"/>
      <c r="F338" s="17"/>
      <c r="H338" s="17"/>
    </row>
    <row r="339" spans="5:8" ht="15.75">
      <c r="E339" s="17"/>
      <c r="F339" s="17"/>
      <c r="H339" s="17"/>
    </row>
    <row r="340" spans="5:8" ht="15.75">
      <c r="E340" s="17"/>
      <c r="F340" s="17"/>
      <c r="H340" s="17"/>
    </row>
    <row r="341" spans="5:8" ht="15.75">
      <c r="E341" s="17"/>
      <c r="F341" s="17"/>
      <c r="H341" s="17"/>
    </row>
    <row r="342" spans="5:8" ht="15.75">
      <c r="E342" s="17"/>
      <c r="F342" s="17"/>
      <c r="H342" s="17"/>
    </row>
    <row r="343" spans="5:8" ht="15.75">
      <c r="E343" s="17"/>
      <c r="F343" s="17"/>
      <c r="H343" s="17"/>
    </row>
    <row r="344" spans="5:8" ht="15.75">
      <c r="E344" s="17"/>
      <c r="F344" s="17"/>
      <c r="H344" s="17"/>
    </row>
    <row r="345" spans="5:8" ht="15.75">
      <c r="E345" s="17"/>
      <c r="F345" s="17"/>
      <c r="H345" s="17"/>
    </row>
    <row r="346" spans="5:8" ht="15.75">
      <c r="E346" s="17"/>
      <c r="F346" s="17"/>
      <c r="H346" s="17"/>
    </row>
    <row r="347" spans="5:8" ht="15.75">
      <c r="E347" s="17"/>
      <c r="F347" s="17"/>
      <c r="H347" s="17"/>
    </row>
    <row r="348" spans="5:8" ht="15.75">
      <c r="E348" s="17"/>
      <c r="F348" s="17"/>
      <c r="H348" s="17"/>
    </row>
    <row r="349" spans="5:8" ht="15.75">
      <c r="E349" s="17"/>
      <c r="F349" s="17"/>
      <c r="H349" s="17"/>
    </row>
    <row r="350" spans="5:8" ht="15.75">
      <c r="E350" s="17"/>
      <c r="F350" s="17"/>
      <c r="H350" s="17"/>
    </row>
    <row r="351" spans="5:8" ht="15.75">
      <c r="E351" s="17"/>
      <c r="F351" s="17"/>
      <c r="H351" s="17"/>
    </row>
    <row r="352" spans="5:8" ht="15.75">
      <c r="E352" s="17"/>
      <c r="F352" s="17"/>
      <c r="H352" s="17"/>
    </row>
    <row r="353" spans="5:8" ht="15.75">
      <c r="E353" s="17"/>
      <c r="F353" s="17"/>
      <c r="H353" s="17"/>
    </row>
    <row r="354" spans="5:8" ht="15.75">
      <c r="E354" s="17"/>
      <c r="F354" s="17"/>
      <c r="H354" s="17"/>
    </row>
    <row r="355" spans="5:8" ht="15.75">
      <c r="E355" s="17"/>
      <c r="F355" s="17"/>
      <c r="H355" s="17"/>
    </row>
    <row r="356" spans="5:8" ht="15.75">
      <c r="E356" s="17"/>
      <c r="F356" s="17"/>
      <c r="H356" s="17"/>
    </row>
    <row r="357" spans="5:8" ht="15.75">
      <c r="E357" s="17"/>
      <c r="F357" s="17"/>
      <c r="H357" s="17"/>
    </row>
    <row r="358" spans="5:8" ht="15.75">
      <c r="E358" s="17"/>
      <c r="F358" s="17"/>
      <c r="H358" s="17"/>
    </row>
    <row r="359" spans="5:8" ht="15.75">
      <c r="E359" s="17"/>
      <c r="F359" s="17"/>
      <c r="H359" s="17"/>
    </row>
    <row r="360" spans="5:8" ht="15.75">
      <c r="E360" s="17"/>
      <c r="F360" s="17"/>
      <c r="H360" s="17"/>
    </row>
    <row r="361" spans="5:8" ht="15.75">
      <c r="E361" s="17"/>
      <c r="F361" s="17"/>
      <c r="H361" s="17"/>
    </row>
    <row r="362" spans="5:8" ht="15.75">
      <c r="E362" s="17"/>
      <c r="F362" s="17"/>
      <c r="H362" s="17"/>
    </row>
    <row r="363" spans="5:8" ht="15.75">
      <c r="E363" s="17"/>
      <c r="F363" s="17"/>
      <c r="H363" s="17"/>
    </row>
    <row r="364" spans="5:8" ht="15.75">
      <c r="E364" s="17"/>
      <c r="F364" s="17"/>
      <c r="H364" s="17"/>
    </row>
    <row r="365" spans="5:8" ht="15.75">
      <c r="E365" s="17"/>
      <c r="F365" s="17"/>
      <c r="H365" s="17"/>
    </row>
    <row r="366" spans="5:8" ht="15.75">
      <c r="E366" s="17"/>
      <c r="F366" s="17"/>
      <c r="H366" s="17"/>
    </row>
    <row r="367" spans="5:8" ht="15.75">
      <c r="E367" s="17"/>
      <c r="F367" s="17"/>
      <c r="H367" s="17"/>
    </row>
    <row r="368" spans="5:8" ht="15.75">
      <c r="E368" s="17"/>
      <c r="F368" s="17"/>
      <c r="H368" s="17"/>
    </row>
    <row r="369" spans="5:8" ht="15.75">
      <c r="E369" s="17"/>
      <c r="F369" s="17"/>
      <c r="H369" s="17"/>
    </row>
    <row r="370" spans="5:8" ht="15.75">
      <c r="E370" s="17"/>
      <c r="F370" s="17"/>
      <c r="H370" s="17"/>
    </row>
    <row r="371" spans="5:8" ht="15.75">
      <c r="E371" s="17"/>
      <c r="F371" s="17"/>
      <c r="H371" s="17"/>
    </row>
    <row r="372" spans="5:8" ht="15.75">
      <c r="E372" s="17"/>
      <c r="F372" s="17"/>
      <c r="H372" s="17"/>
    </row>
    <row r="373" spans="5:8" ht="15.75">
      <c r="E373" s="17"/>
      <c r="F373" s="17"/>
      <c r="H373" s="17"/>
    </row>
    <row r="374" spans="5:8" ht="15.75">
      <c r="E374" s="17"/>
      <c r="F374" s="17"/>
      <c r="H374" s="17"/>
    </row>
    <row r="375" spans="5:8" ht="15.75">
      <c r="E375" s="17"/>
      <c r="F375" s="17"/>
      <c r="H375" s="17"/>
    </row>
    <row r="376" spans="5:8" ht="15.75">
      <c r="E376" s="17"/>
      <c r="F376" s="17"/>
      <c r="H376" s="17"/>
    </row>
    <row r="377" spans="5:8" ht="15.75">
      <c r="E377" s="17"/>
      <c r="F377" s="17"/>
      <c r="H377" s="17"/>
    </row>
    <row r="378" spans="5:8" ht="15.75">
      <c r="E378" s="17"/>
      <c r="F378" s="17"/>
      <c r="H378" s="17"/>
    </row>
    <row r="379" spans="5:8" ht="15.75">
      <c r="E379" s="17"/>
      <c r="F379" s="17"/>
      <c r="H379" s="17"/>
    </row>
    <row r="380" spans="5:8" ht="15.75">
      <c r="E380" s="17"/>
      <c r="F380" s="17"/>
      <c r="H380" s="17"/>
    </row>
    <row r="381" spans="5:8" ht="15.75">
      <c r="E381" s="17"/>
      <c r="F381" s="17"/>
      <c r="H381" s="17"/>
    </row>
    <row r="382" spans="5:8" ht="15.75">
      <c r="E382" s="17"/>
      <c r="F382" s="17"/>
      <c r="H382" s="17"/>
    </row>
    <row r="383" spans="5:8" ht="15.75">
      <c r="E383" s="17"/>
      <c r="F383" s="17"/>
      <c r="H383" s="17"/>
    </row>
    <row r="384" spans="5:8" ht="15.75">
      <c r="E384" s="17"/>
      <c r="F384" s="17"/>
      <c r="H384" s="17"/>
    </row>
    <row r="385" spans="5:8" ht="15.75">
      <c r="E385" s="17"/>
      <c r="F385" s="17"/>
      <c r="H385" s="17"/>
    </row>
    <row r="386" spans="5:8" ht="15.75">
      <c r="E386" s="17"/>
      <c r="F386" s="17"/>
      <c r="H386" s="17"/>
    </row>
    <row r="387" spans="5:8" ht="15.75">
      <c r="E387" s="17"/>
      <c r="F387" s="17"/>
      <c r="H387" s="17"/>
    </row>
    <row r="388" spans="5:8" ht="15.75">
      <c r="E388" s="17"/>
      <c r="F388" s="17"/>
      <c r="H388" s="17"/>
    </row>
    <row r="389" spans="5:8" ht="15.75">
      <c r="E389" s="17"/>
      <c r="F389" s="17"/>
      <c r="H389" s="17"/>
    </row>
    <row r="390" spans="5:8" ht="15.75">
      <c r="E390" s="17"/>
      <c r="F390" s="17"/>
      <c r="H390" s="17"/>
    </row>
    <row r="391" spans="5:8" ht="15.75">
      <c r="E391" s="17"/>
      <c r="F391" s="17"/>
      <c r="H391" s="17"/>
    </row>
    <row r="392" spans="5:8" ht="15.75">
      <c r="E392" s="17"/>
      <c r="F392" s="17"/>
      <c r="H392" s="17"/>
    </row>
    <row r="393" spans="5:8" ht="15.75">
      <c r="E393" s="17"/>
      <c r="F393" s="17"/>
      <c r="H393" s="17"/>
    </row>
    <row r="394" spans="5:8" ht="15.75">
      <c r="E394" s="17"/>
      <c r="F394" s="17"/>
      <c r="H394" s="17"/>
    </row>
    <row r="395" spans="5:8" ht="15.75">
      <c r="E395" s="17"/>
      <c r="F395" s="17"/>
      <c r="H395" s="17"/>
    </row>
    <row r="396" spans="5:8" ht="15.75">
      <c r="E396" s="17"/>
      <c r="F396" s="17"/>
      <c r="H396" s="17"/>
    </row>
    <row r="397" spans="5:8" ht="15.75">
      <c r="E397" s="17"/>
      <c r="F397" s="17"/>
      <c r="H397" s="17"/>
    </row>
    <row r="398" spans="5:8" ht="15.75">
      <c r="E398" s="17"/>
      <c r="F398" s="17"/>
      <c r="H398" s="17"/>
    </row>
    <row r="399" spans="5:8" ht="15.75">
      <c r="E399" s="17"/>
      <c r="F399" s="17"/>
      <c r="H399" s="17"/>
    </row>
    <row r="400" spans="5:8" ht="15.75">
      <c r="E400" s="17"/>
      <c r="F400" s="17"/>
      <c r="H400" s="17"/>
    </row>
    <row r="401" spans="5:8" ht="15.75">
      <c r="E401" s="17"/>
      <c r="F401" s="17"/>
      <c r="H401" s="17"/>
    </row>
    <row r="402" spans="5:8" ht="15.75">
      <c r="E402" s="17"/>
      <c r="F402" s="17"/>
      <c r="H402" s="17"/>
    </row>
    <row r="403" spans="5:8" ht="15.75">
      <c r="E403" s="17"/>
      <c r="F403" s="17"/>
      <c r="H403" s="17"/>
    </row>
    <row r="404" spans="5:8" ht="15.75">
      <c r="E404" s="17"/>
      <c r="F404" s="17"/>
      <c r="H404" s="17"/>
    </row>
    <row r="405" spans="5:8" ht="15.75">
      <c r="E405" s="17"/>
      <c r="F405" s="17"/>
      <c r="H405" s="17"/>
    </row>
    <row r="406" spans="5:8" ht="15.75">
      <c r="E406" s="17"/>
      <c r="F406" s="17"/>
      <c r="H406" s="17"/>
    </row>
    <row r="407" spans="5:8" ht="15.75">
      <c r="E407" s="17"/>
      <c r="F407" s="17"/>
      <c r="H407" s="17"/>
    </row>
    <row r="408" spans="5:8" ht="15.75">
      <c r="E408" s="17"/>
      <c r="F408" s="17"/>
      <c r="H408" s="17"/>
    </row>
    <row r="409" spans="5:8" ht="15.75">
      <c r="E409" s="17"/>
      <c r="F409" s="17"/>
      <c r="H409" s="17"/>
    </row>
    <row r="410" spans="5:8" ht="15.75">
      <c r="E410" s="17"/>
      <c r="F410" s="17"/>
      <c r="H410" s="17"/>
    </row>
    <row r="411" spans="5:8" ht="15.75">
      <c r="E411" s="17"/>
      <c r="F411" s="17"/>
      <c r="H411" s="17"/>
    </row>
    <row r="412" spans="5:8" ht="15.75">
      <c r="E412" s="17"/>
      <c r="F412" s="17"/>
      <c r="H412" s="17"/>
    </row>
    <row r="413" spans="5:8" ht="15.75">
      <c r="E413" s="17"/>
      <c r="F413" s="17"/>
      <c r="H413" s="17"/>
    </row>
    <row r="414" spans="5:8" ht="15.75">
      <c r="E414" s="17"/>
      <c r="F414" s="17"/>
      <c r="H414" s="17"/>
    </row>
    <row r="415" spans="5:8" ht="15.75">
      <c r="E415" s="17"/>
      <c r="F415" s="17"/>
      <c r="H415" s="17"/>
    </row>
    <row r="416" spans="5:8" ht="15.75">
      <c r="E416" s="17"/>
      <c r="F416" s="17"/>
      <c r="H416" s="17"/>
    </row>
    <row r="417" spans="5:8" ht="15.75">
      <c r="E417" s="17"/>
      <c r="F417" s="17"/>
      <c r="H417" s="17"/>
    </row>
    <row r="418" spans="5:8" ht="15.75">
      <c r="E418" s="17"/>
      <c r="F418" s="17"/>
      <c r="H418" s="17"/>
    </row>
    <row r="419" spans="5:8" ht="15.75">
      <c r="E419" s="17"/>
      <c r="F419" s="17"/>
      <c r="H419" s="17"/>
    </row>
    <row r="420" spans="5:8" ht="15.75">
      <c r="E420" s="17"/>
      <c r="F420" s="17"/>
      <c r="H420" s="17"/>
    </row>
    <row r="421" spans="5:8" ht="15.75">
      <c r="E421" s="17"/>
      <c r="F421" s="17"/>
      <c r="H421" s="17"/>
    </row>
    <row r="422" spans="5:8" ht="15.75">
      <c r="E422" s="17"/>
      <c r="F422" s="17"/>
      <c r="H422" s="17"/>
    </row>
    <row r="423" spans="5:8" ht="15.75">
      <c r="E423" s="17"/>
      <c r="F423" s="17"/>
      <c r="H423" s="17"/>
    </row>
    <row r="424" spans="5:8" ht="15.75">
      <c r="E424" s="17"/>
      <c r="F424" s="17"/>
      <c r="H424" s="17"/>
    </row>
    <row r="425" spans="5:8" ht="15.75">
      <c r="E425" s="17"/>
      <c r="F425" s="17"/>
      <c r="H425" s="17"/>
    </row>
    <row r="426" spans="5:8" ht="15.75">
      <c r="E426" s="17"/>
      <c r="F426" s="17"/>
      <c r="H426" s="17"/>
    </row>
    <row r="427" spans="5:8" ht="15.75">
      <c r="E427" s="17"/>
      <c r="F427" s="17"/>
      <c r="H427" s="17"/>
    </row>
    <row r="428" spans="5:8" ht="15.75">
      <c r="E428" s="17"/>
      <c r="F428" s="17"/>
      <c r="H428" s="17"/>
    </row>
    <row r="429" spans="5:8" ht="15.75">
      <c r="E429" s="17"/>
      <c r="F429" s="17"/>
      <c r="H429" s="17"/>
    </row>
    <row r="430" spans="5:8" ht="15.75">
      <c r="E430" s="17"/>
      <c r="F430" s="17"/>
      <c r="H430" s="17"/>
    </row>
    <row r="431" spans="5:8" ht="15.75">
      <c r="E431" s="17"/>
      <c r="F431" s="17"/>
      <c r="H431" s="17"/>
    </row>
    <row r="432" spans="5:8" ht="15.75">
      <c r="E432" s="17"/>
      <c r="F432" s="17"/>
      <c r="H432" s="17"/>
    </row>
    <row r="433" spans="5:8" ht="15.75">
      <c r="E433" s="17"/>
      <c r="F433" s="17"/>
      <c r="H433" s="17"/>
    </row>
    <row r="434" spans="5:8" ht="15.75">
      <c r="E434" s="17"/>
      <c r="F434" s="17"/>
      <c r="H434" s="17"/>
    </row>
    <row r="435" spans="5:8" ht="15.75">
      <c r="E435" s="17"/>
      <c r="F435" s="17"/>
      <c r="H435" s="17"/>
    </row>
    <row r="436" spans="5:8" ht="15.75">
      <c r="E436" s="17"/>
      <c r="F436" s="17"/>
      <c r="H436" s="17"/>
    </row>
    <row r="437" spans="5:8" ht="15.75">
      <c r="E437" s="17"/>
      <c r="F437" s="17"/>
      <c r="H437" s="17"/>
    </row>
    <row r="438" spans="5:8" ht="15.75">
      <c r="E438" s="17"/>
      <c r="F438" s="17"/>
      <c r="H438" s="17"/>
    </row>
    <row r="439" spans="5:8" ht="15.75">
      <c r="E439" s="17"/>
      <c r="F439" s="17"/>
      <c r="H439" s="17"/>
    </row>
    <row r="440" spans="5:8" ht="15.75">
      <c r="E440" s="17"/>
      <c r="F440" s="17"/>
      <c r="H440" s="17"/>
    </row>
    <row r="441" spans="5:8" ht="15.75">
      <c r="E441" s="17"/>
      <c r="F441" s="17"/>
      <c r="H441" s="17"/>
    </row>
    <row r="442" spans="5:8" ht="15.75">
      <c r="E442" s="17"/>
      <c r="F442" s="17"/>
      <c r="H442" s="17"/>
    </row>
    <row r="443" spans="5:8" ht="15.75">
      <c r="E443" s="17"/>
      <c r="F443" s="17"/>
      <c r="H443" s="17"/>
    </row>
    <row r="444" spans="5:8" ht="15.75">
      <c r="E444" s="17"/>
      <c r="F444" s="17"/>
      <c r="H444" s="17"/>
    </row>
    <row r="445" spans="5:8" ht="15.75">
      <c r="E445" s="17"/>
      <c r="F445" s="17"/>
      <c r="H445" s="17"/>
    </row>
    <row r="446" spans="5:8" ht="15.75">
      <c r="E446" s="17"/>
      <c r="F446" s="17"/>
      <c r="H446" s="17"/>
    </row>
    <row r="447" spans="5:8" ht="15.75">
      <c r="E447" s="17"/>
      <c r="F447" s="17"/>
      <c r="H447" s="17"/>
    </row>
    <row r="448" spans="5:8" ht="15.75">
      <c r="E448" s="17"/>
      <c r="F448" s="17"/>
      <c r="H448" s="17"/>
    </row>
    <row r="449" spans="5:8" ht="15.75">
      <c r="E449" s="17"/>
      <c r="F449" s="17"/>
      <c r="H449" s="17"/>
    </row>
    <row r="450" spans="5:8" ht="15.75">
      <c r="E450" s="17"/>
      <c r="F450" s="17"/>
      <c r="H450" s="17"/>
    </row>
    <row r="451" spans="5:8" ht="15.75">
      <c r="E451" s="17"/>
      <c r="F451" s="17"/>
      <c r="H451" s="17"/>
    </row>
    <row r="452" spans="5:8" ht="15.75">
      <c r="E452" s="17"/>
      <c r="F452" s="17"/>
      <c r="H452" s="17"/>
    </row>
    <row r="453" spans="5:8" ht="15.75">
      <c r="E453" s="17"/>
      <c r="F453" s="17"/>
      <c r="H453" s="17"/>
    </row>
    <row r="454" spans="5:8" ht="15.75">
      <c r="E454" s="17"/>
      <c r="F454" s="17"/>
      <c r="H454" s="17"/>
    </row>
    <row r="455" spans="5:8" ht="15.75">
      <c r="E455" s="17"/>
      <c r="F455" s="17"/>
      <c r="H455" s="17"/>
    </row>
    <row r="456" spans="5:8" ht="15.75">
      <c r="E456" s="17"/>
      <c r="F456" s="17"/>
      <c r="H456" s="17"/>
    </row>
    <row r="457" spans="5:8" ht="15.75">
      <c r="E457" s="17"/>
      <c r="F457" s="17"/>
      <c r="H457" s="17"/>
    </row>
    <row r="458" spans="5:8" ht="15.75">
      <c r="E458" s="17"/>
      <c r="F458" s="17"/>
      <c r="H458" s="17"/>
    </row>
    <row r="459" spans="5:8" ht="15.75">
      <c r="E459" s="17"/>
      <c r="F459" s="17"/>
      <c r="H459" s="17"/>
    </row>
    <row r="460" spans="5:8" ht="15.75">
      <c r="E460" s="17"/>
      <c r="F460" s="17"/>
      <c r="H460" s="17"/>
    </row>
    <row r="461" spans="5:8" ht="15.75">
      <c r="E461" s="17"/>
      <c r="F461" s="17"/>
      <c r="H461" s="17"/>
    </row>
    <row r="462" spans="5:8" ht="15.75">
      <c r="E462" s="17"/>
      <c r="F462" s="17"/>
      <c r="H462" s="17"/>
    </row>
    <row r="463" spans="5:8" ht="15.75">
      <c r="E463" s="17"/>
      <c r="F463" s="17"/>
      <c r="H463" s="17"/>
    </row>
    <row r="464" spans="5:8" ht="15.75">
      <c r="E464" s="17"/>
      <c r="F464" s="17"/>
      <c r="H464" s="17"/>
    </row>
    <row r="465" spans="5:8" ht="15.75">
      <c r="E465" s="17"/>
      <c r="F465" s="17"/>
      <c r="H465" s="17"/>
    </row>
    <row r="466" spans="5:8" ht="15.75">
      <c r="E466" s="17"/>
      <c r="F466" s="17"/>
      <c r="H466" s="17"/>
    </row>
    <row r="467" spans="5:8" ht="15.75">
      <c r="E467" s="17"/>
      <c r="F467" s="17"/>
      <c r="H467" s="17"/>
    </row>
    <row r="468" spans="5:8" ht="15.75">
      <c r="E468" s="17"/>
      <c r="F468" s="17"/>
      <c r="H468" s="17"/>
    </row>
    <row r="469" spans="5:8" ht="15.75">
      <c r="E469" s="17"/>
      <c r="F469" s="17"/>
      <c r="H469" s="17"/>
    </row>
    <row r="470" spans="5:8" ht="15.75">
      <c r="E470" s="17"/>
      <c r="F470" s="17"/>
      <c r="H470" s="17"/>
    </row>
    <row r="471" spans="5:8" ht="15.75">
      <c r="E471" s="17"/>
      <c r="F471" s="17"/>
      <c r="H471" s="17"/>
    </row>
    <row r="472" spans="5:8" ht="15.75">
      <c r="E472" s="17"/>
      <c r="F472" s="17"/>
      <c r="H472" s="17"/>
    </row>
    <row r="473" spans="5:8" ht="15.75">
      <c r="E473" s="17"/>
      <c r="F473" s="17"/>
      <c r="H473" s="17"/>
    </row>
    <row r="474" spans="5:8" ht="15.75">
      <c r="E474" s="17"/>
      <c r="F474" s="17"/>
      <c r="H474" s="17"/>
    </row>
    <row r="475" spans="5:8" ht="15.75">
      <c r="E475" s="17"/>
      <c r="F475" s="17"/>
      <c r="H475" s="17"/>
    </row>
    <row r="476" spans="5:8" ht="15.75">
      <c r="E476" s="17"/>
      <c r="F476" s="17"/>
      <c r="H476" s="17"/>
    </row>
    <row r="477" spans="5:8" ht="15.75">
      <c r="E477" s="17"/>
      <c r="F477" s="17"/>
      <c r="H477" s="17"/>
    </row>
    <row r="478" spans="5:8" ht="15.75">
      <c r="E478" s="17"/>
      <c r="F478" s="17"/>
      <c r="H478" s="17"/>
    </row>
    <row r="479" spans="5:8" ht="15.75">
      <c r="E479" s="17"/>
      <c r="F479" s="17"/>
      <c r="H479" s="17"/>
    </row>
    <row r="480" spans="5:8" ht="15.75">
      <c r="E480" s="17"/>
      <c r="F480" s="17"/>
      <c r="H480" s="17"/>
    </row>
    <row r="481" spans="5:8" ht="15.75">
      <c r="E481" s="17"/>
      <c r="F481" s="17"/>
      <c r="H481" s="17"/>
    </row>
    <row r="482" spans="5:8" ht="15.75">
      <c r="E482" s="17"/>
      <c r="F482" s="17"/>
      <c r="H482" s="17"/>
    </row>
    <row r="483" spans="5:8" ht="15.75">
      <c r="E483" s="17"/>
      <c r="F483" s="17"/>
      <c r="H483" s="17"/>
    </row>
    <row r="484" spans="5:8" ht="15.75">
      <c r="E484" s="17"/>
      <c r="F484" s="17"/>
      <c r="H484" s="17"/>
    </row>
    <row r="485" spans="5:8" ht="15.75">
      <c r="E485" s="17"/>
      <c r="F485" s="17"/>
      <c r="H485" s="17"/>
    </row>
    <row r="486" spans="5:8" ht="15.75">
      <c r="E486" s="17"/>
      <c r="F486" s="17"/>
      <c r="H486" s="17"/>
    </row>
    <row r="487" spans="5:8" ht="15.75">
      <c r="E487" s="17"/>
      <c r="F487" s="17"/>
      <c r="H487" s="17"/>
    </row>
    <row r="488" spans="5:8" ht="15.75">
      <c r="E488" s="17"/>
      <c r="F488" s="17"/>
      <c r="H488" s="17"/>
    </row>
    <row r="489" spans="5:8" ht="15.75">
      <c r="E489" s="17"/>
      <c r="F489" s="17"/>
      <c r="H489" s="17"/>
    </row>
    <row r="490" spans="5:8" ht="15.75">
      <c r="E490" s="17"/>
      <c r="F490" s="17"/>
      <c r="H490" s="17"/>
    </row>
    <row r="491" spans="5:8" ht="15.75">
      <c r="E491" s="17"/>
      <c r="F491" s="17"/>
      <c r="H491" s="17"/>
    </row>
    <row r="492" spans="5:8" ht="15.75">
      <c r="E492" s="17"/>
      <c r="F492" s="17"/>
      <c r="H492" s="17"/>
    </row>
    <row r="493" spans="5:8" ht="15.75">
      <c r="E493" s="17"/>
      <c r="F493" s="17"/>
      <c r="H493" s="17"/>
    </row>
    <row r="494" spans="5:8" ht="15.75">
      <c r="E494" s="17"/>
      <c r="F494" s="17"/>
      <c r="H494" s="17"/>
    </row>
    <row r="495" spans="5:8" ht="15.75">
      <c r="E495" s="17"/>
      <c r="F495" s="17"/>
      <c r="H495" s="17"/>
    </row>
    <row r="496" spans="5:8" ht="15.75">
      <c r="E496" s="17"/>
      <c r="F496" s="17"/>
      <c r="H496" s="17"/>
    </row>
    <row r="497" spans="5:8" ht="15.75">
      <c r="E497" s="17"/>
      <c r="F497" s="17"/>
      <c r="H497" s="17"/>
    </row>
    <row r="498" spans="5:8" ht="15.75">
      <c r="E498" s="17"/>
      <c r="F498" s="17"/>
      <c r="H498" s="17"/>
    </row>
    <row r="499" spans="5:8" ht="15.75">
      <c r="E499" s="17"/>
      <c r="F499" s="17"/>
      <c r="H499" s="17"/>
    </row>
    <row r="500" spans="5:8" ht="15.75">
      <c r="E500" s="17"/>
      <c r="F500" s="17"/>
      <c r="H500" s="17"/>
    </row>
    <row r="501" spans="5:8" ht="15.75">
      <c r="E501" s="17"/>
      <c r="F501" s="17"/>
      <c r="H501" s="17"/>
    </row>
    <row r="502" spans="5:8" ht="15.75">
      <c r="E502" s="17"/>
      <c r="F502" s="17"/>
      <c r="H502" s="17"/>
    </row>
    <row r="503" spans="5:8" ht="15.75">
      <c r="E503" s="17"/>
      <c r="F503" s="17"/>
      <c r="H503" s="17"/>
    </row>
    <row r="504" spans="5:8" ht="15.75">
      <c r="E504" s="17"/>
      <c r="F504" s="17"/>
      <c r="H504" s="17"/>
    </row>
    <row r="505" spans="5:8" ht="15.75">
      <c r="E505" s="17"/>
      <c r="F505" s="17"/>
      <c r="H505" s="17"/>
    </row>
    <row r="506" spans="5:8" ht="15.75">
      <c r="E506" s="17"/>
      <c r="F506" s="17"/>
      <c r="H506" s="17"/>
    </row>
    <row r="507" spans="5:8" ht="15.75">
      <c r="E507" s="17"/>
      <c r="F507" s="17"/>
      <c r="H507" s="17"/>
    </row>
    <row r="508" spans="5:8" ht="15.75">
      <c r="E508" s="17"/>
      <c r="F508" s="17"/>
      <c r="H508" s="17"/>
    </row>
    <row r="509" spans="5:8" ht="15.75">
      <c r="E509" s="17"/>
      <c r="F509" s="17"/>
      <c r="H509" s="17"/>
    </row>
    <row r="510" spans="5:8" ht="15.75">
      <c r="E510" s="17"/>
      <c r="F510" s="17"/>
      <c r="H510" s="17"/>
    </row>
    <row r="511" spans="5:8" ht="15.75">
      <c r="E511" s="17"/>
      <c r="F511" s="17"/>
      <c r="H511" s="17"/>
    </row>
    <row r="512" spans="5:8" ht="15.75">
      <c r="E512" s="17"/>
      <c r="F512" s="17"/>
      <c r="H512" s="17"/>
    </row>
    <row r="513" spans="5:8" ht="15.75">
      <c r="E513" s="17"/>
      <c r="F513" s="17"/>
      <c r="H513" s="17"/>
    </row>
    <row r="514" spans="5:8" ht="15.75">
      <c r="E514" s="17"/>
      <c r="F514" s="17"/>
      <c r="H514" s="17"/>
    </row>
    <row r="515" spans="5:8" ht="15.75">
      <c r="E515" s="17"/>
      <c r="F515" s="17"/>
      <c r="H515" s="17"/>
    </row>
    <row r="516" spans="5:8" ht="15.75">
      <c r="E516" s="17"/>
      <c r="F516" s="17"/>
      <c r="H516" s="17"/>
    </row>
    <row r="517" spans="5:8" ht="15.75">
      <c r="E517" s="17"/>
      <c r="F517" s="17"/>
      <c r="H517" s="17"/>
    </row>
    <row r="518" spans="5:8" ht="15.75">
      <c r="E518" s="17"/>
      <c r="F518" s="17"/>
      <c r="H518" s="17"/>
    </row>
    <row r="519" spans="5:8" ht="15.75">
      <c r="E519" s="17"/>
      <c r="F519" s="17"/>
      <c r="H519" s="17"/>
    </row>
    <row r="520" spans="5:8" ht="15.75">
      <c r="E520" s="17"/>
      <c r="F520" s="17"/>
      <c r="H520" s="17"/>
    </row>
    <row r="521" spans="5:8" ht="15.75">
      <c r="E521" s="17"/>
      <c r="F521" s="17"/>
      <c r="H521" s="17"/>
    </row>
    <row r="522" spans="5:8" ht="15.75">
      <c r="E522" s="17"/>
      <c r="F522" s="17"/>
      <c r="H522" s="17"/>
    </row>
    <row r="523" spans="5:8" ht="15.75">
      <c r="E523" s="17"/>
      <c r="F523" s="17"/>
      <c r="H523" s="17"/>
    </row>
    <row r="524" spans="5:8" ht="15.75">
      <c r="E524" s="17"/>
      <c r="F524" s="17"/>
      <c r="H524" s="17"/>
    </row>
    <row r="525" spans="5:8" ht="15.75">
      <c r="E525" s="17"/>
      <c r="F525" s="17"/>
      <c r="H525" s="17"/>
    </row>
    <row r="526" spans="5:8" ht="15.75">
      <c r="E526" s="17"/>
      <c r="F526" s="17"/>
      <c r="H526" s="17"/>
    </row>
    <row r="527" spans="5:8" ht="15.75">
      <c r="E527" s="17"/>
      <c r="F527" s="17"/>
      <c r="H527" s="17"/>
    </row>
    <row r="528" spans="5:8" ht="15.75">
      <c r="E528" s="17"/>
      <c r="F528" s="17"/>
      <c r="H528" s="17"/>
    </row>
    <row r="529" spans="5:8" ht="15.75">
      <c r="E529" s="17"/>
      <c r="F529" s="17"/>
      <c r="H529" s="17"/>
    </row>
    <row r="530" spans="5:8" ht="15.75">
      <c r="E530" s="17"/>
      <c r="F530" s="17"/>
      <c r="H530" s="17"/>
    </row>
    <row r="531" spans="5:8" ht="15.75">
      <c r="E531" s="17"/>
      <c r="F531" s="17"/>
      <c r="H531" s="17"/>
    </row>
    <row r="532" spans="5:8" ht="15.75">
      <c r="E532" s="17"/>
      <c r="F532" s="17"/>
      <c r="H532" s="17"/>
    </row>
    <row r="533" spans="5:8" ht="15.75">
      <c r="E533" s="17"/>
      <c r="F533" s="17"/>
      <c r="H533" s="17"/>
    </row>
    <row r="534" spans="5:8" ht="15.75">
      <c r="E534" s="17"/>
      <c r="F534" s="17"/>
      <c r="H534" s="17"/>
    </row>
    <row r="535" spans="5:8" ht="15.75">
      <c r="E535" s="17"/>
      <c r="F535" s="17"/>
      <c r="H535" s="17"/>
    </row>
    <row r="536" spans="5:8" ht="15.75">
      <c r="E536" s="17"/>
      <c r="F536" s="17"/>
      <c r="H536" s="17"/>
    </row>
    <row r="537" spans="5:8" ht="15.75">
      <c r="E537" s="17"/>
      <c r="F537" s="17"/>
      <c r="H537" s="17"/>
    </row>
    <row r="538" spans="5:8" ht="15.75">
      <c r="E538" s="17"/>
      <c r="F538" s="17"/>
      <c r="H538" s="17"/>
    </row>
    <row r="539" spans="5:8" ht="15.75">
      <c r="E539" s="17"/>
      <c r="F539" s="17"/>
      <c r="H539" s="17"/>
    </row>
    <row r="540" spans="5:8" ht="15.75">
      <c r="E540" s="17"/>
      <c r="F540" s="17"/>
      <c r="H540" s="17"/>
    </row>
    <row r="541" spans="5:8" ht="15.75">
      <c r="E541" s="17"/>
      <c r="F541" s="17"/>
      <c r="H541" s="17"/>
    </row>
    <row r="542" spans="5:8" ht="15.75">
      <c r="E542" s="17"/>
      <c r="F542" s="17"/>
      <c r="H542" s="17"/>
    </row>
    <row r="543" spans="5:8" ht="15.75">
      <c r="E543" s="17"/>
      <c r="F543" s="17"/>
      <c r="H543" s="17"/>
    </row>
    <row r="544" spans="5:8" ht="15.75">
      <c r="E544" s="17"/>
      <c r="F544" s="17"/>
      <c r="H544" s="17"/>
    </row>
    <row r="545" spans="5:8" ht="15.75">
      <c r="E545" s="17"/>
      <c r="F545" s="17"/>
      <c r="H545" s="17"/>
    </row>
    <row r="546" spans="5:8" ht="15.75">
      <c r="E546" s="17"/>
      <c r="F546" s="17"/>
      <c r="H546" s="17"/>
    </row>
    <row r="547" spans="5:8" ht="15.75">
      <c r="E547" s="17"/>
      <c r="F547" s="17"/>
      <c r="H547" s="17"/>
    </row>
    <row r="548" spans="5:8" ht="15.75">
      <c r="E548" s="17"/>
      <c r="F548" s="17"/>
      <c r="H548" s="17"/>
    </row>
    <row r="549" spans="5:8" ht="15.75">
      <c r="E549" s="17"/>
      <c r="F549" s="17"/>
      <c r="H549" s="17"/>
    </row>
    <row r="550" spans="5:8" ht="15.75">
      <c r="E550" s="17"/>
      <c r="F550" s="17"/>
      <c r="H550" s="17"/>
    </row>
    <row r="551" spans="5:8" ht="15.75">
      <c r="E551" s="17"/>
      <c r="F551" s="17"/>
      <c r="H551" s="17"/>
    </row>
    <row r="552" spans="5:8" ht="15.75">
      <c r="E552" s="17"/>
      <c r="F552" s="17"/>
      <c r="H552" s="17"/>
    </row>
    <row r="553" spans="5:8" ht="15.75">
      <c r="E553" s="17"/>
      <c r="F553" s="17"/>
      <c r="H553" s="17"/>
    </row>
    <row r="554" spans="5:8" ht="15.75">
      <c r="E554" s="17"/>
      <c r="F554" s="17"/>
      <c r="H554" s="17"/>
    </row>
    <row r="555" spans="5:8" ht="15.75">
      <c r="E555" s="17"/>
      <c r="F555" s="17"/>
      <c r="H555" s="17"/>
    </row>
    <row r="556" spans="5:8" ht="15.75">
      <c r="E556" s="17"/>
      <c r="F556" s="17"/>
      <c r="H556" s="17"/>
    </row>
    <row r="557" spans="5:8" ht="15.75">
      <c r="E557" s="17"/>
      <c r="F557" s="17"/>
      <c r="H557" s="17"/>
    </row>
    <row r="558" spans="5:8" ht="15.75">
      <c r="E558" s="17"/>
      <c r="F558" s="17"/>
      <c r="H558" s="17"/>
    </row>
    <row r="559" spans="5:8" ht="15.75">
      <c r="E559" s="17"/>
      <c r="F559" s="17"/>
      <c r="H559" s="17"/>
    </row>
    <row r="560" spans="5:8" ht="15.75">
      <c r="E560" s="17"/>
      <c r="F560" s="17"/>
      <c r="H560" s="17"/>
    </row>
    <row r="561" spans="5:8" ht="15.75">
      <c r="E561" s="17"/>
      <c r="F561" s="17"/>
      <c r="H561" s="17"/>
    </row>
    <row r="562" spans="5:8" ht="15.75">
      <c r="E562" s="17"/>
      <c r="F562" s="17"/>
      <c r="H562" s="17"/>
    </row>
    <row r="563" spans="5:8" ht="15.75">
      <c r="E563" s="17"/>
      <c r="F563" s="17"/>
      <c r="H563" s="17"/>
    </row>
    <row r="564" spans="5:8" ht="15.75">
      <c r="E564" s="17"/>
      <c r="F564" s="17"/>
      <c r="H564" s="17"/>
    </row>
    <row r="565" spans="5:8" ht="15.75">
      <c r="E565" s="17"/>
      <c r="F565" s="17"/>
      <c r="H565" s="17"/>
    </row>
    <row r="566" spans="5:8" ht="15.75">
      <c r="E566" s="17"/>
      <c r="F566" s="17"/>
      <c r="H566" s="17"/>
    </row>
    <row r="567" spans="5:8" ht="15.75">
      <c r="E567" s="17"/>
      <c r="F567" s="17"/>
      <c r="H567" s="17"/>
    </row>
    <row r="568" spans="5:8" ht="15.75">
      <c r="E568" s="17"/>
      <c r="F568" s="17"/>
      <c r="H568" s="17"/>
    </row>
    <row r="569" spans="5:8" ht="15.75">
      <c r="E569" s="17"/>
      <c r="F569" s="17"/>
      <c r="H569" s="17"/>
    </row>
    <row r="570" spans="5:8" ht="15.75">
      <c r="E570" s="17"/>
      <c r="F570" s="17"/>
      <c r="H570" s="17"/>
    </row>
    <row r="571" spans="5:8" ht="15.75">
      <c r="E571" s="17"/>
      <c r="F571" s="17"/>
      <c r="H571" s="17"/>
    </row>
    <row r="572" spans="5:8" ht="15.75">
      <c r="E572" s="17"/>
      <c r="F572" s="17"/>
      <c r="H572" s="17"/>
    </row>
    <row r="573" spans="5:8" ht="15.75">
      <c r="E573" s="17"/>
      <c r="F573" s="17"/>
      <c r="H573" s="17"/>
    </row>
    <row r="574" spans="5:8" ht="15.75">
      <c r="E574" s="17"/>
      <c r="F574" s="17"/>
      <c r="H574" s="17"/>
    </row>
    <row r="575" spans="5:8" ht="15.75">
      <c r="E575" s="17"/>
      <c r="F575" s="17"/>
      <c r="H575" s="17"/>
    </row>
    <row r="576" spans="5:8" ht="15.75">
      <c r="E576" s="17"/>
      <c r="F576" s="17"/>
      <c r="H576" s="17"/>
    </row>
    <row r="577" spans="5:8" ht="15.75">
      <c r="E577" s="17"/>
      <c r="F577" s="17"/>
      <c r="H577" s="17"/>
    </row>
    <row r="578" spans="5:8" ht="15.75">
      <c r="E578" s="17"/>
      <c r="F578" s="17"/>
      <c r="H578" s="17"/>
    </row>
    <row r="579" spans="5:8" ht="15.75">
      <c r="E579" s="17"/>
      <c r="F579" s="17"/>
      <c r="H579" s="17"/>
    </row>
    <row r="580" spans="5:8" ht="15.75">
      <c r="E580" s="17"/>
      <c r="F580" s="17"/>
      <c r="H580" s="17"/>
    </row>
    <row r="581" spans="5:8" ht="15.75">
      <c r="E581" s="17"/>
      <c r="F581" s="17"/>
      <c r="H581" s="17"/>
    </row>
    <row r="582" spans="5:8" ht="15.75">
      <c r="E582" s="17"/>
      <c r="F582" s="17"/>
      <c r="H582" s="17"/>
    </row>
    <row r="583" spans="5:8" ht="15.75">
      <c r="E583" s="17"/>
      <c r="F583" s="17"/>
      <c r="H583" s="17"/>
    </row>
    <row r="584" spans="5:8" ht="15.75">
      <c r="E584" s="17"/>
      <c r="F584" s="17"/>
      <c r="H584" s="17"/>
    </row>
    <row r="585" spans="5:8" ht="15.75">
      <c r="E585" s="17"/>
      <c r="F585" s="17"/>
      <c r="H585" s="17"/>
    </row>
    <row r="586" spans="5:8" ht="15.75">
      <c r="E586" s="17"/>
      <c r="F586" s="17"/>
      <c r="H586" s="17"/>
    </row>
    <row r="587" spans="5:8" ht="15.75">
      <c r="E587" s="17"/>
      <c r="F587" s="17"/>
      <c r="H587" s="17"/>
    </row>
    <row r="588" spans="5:8" ht="15.75">
      <c r="E588" s="17"/>
      <c r="F588" s="17"/>
      <c r="H588" s="17"/>
    </row>
    <row r="589" spans="5:8" ht="15.75">
      <c r="E589" s="17"/>
      <c r="F589" s="17"/>
      <c r="H589" s="17"/>
    </row>
    <row r="590" spans="5:8" ht="15.75">
      <c r="E590" s="17"/>
      <c r="F590" s="17"/>
      <c r="H590" s="17"/>
    </row>
    <row r="591" spans="5:8" ht="15.75">
      <c r="E591" s="17"/>
      <c r="F591" s="17"/>
      <c r="H591" s="17"/>
    </row>
    <row r="592" spans="5:8" ht="15.75">
      <c r="E592" s="17"/>
      <c r="F592" s="17"/>
      <c r="H592" s="17"/>
    </row>
    <row r="593" spans="5:8" ht="15.75">
      <c r="E593" s="17"/>
      <c r="F593" s="17"/>
      <c r="H593" s="17"/>
    </row>
    <row r="594" spans="5:8" ht="15.75">
      <c r="E594" s="17"/>
      <c r="F594" s="17"/>
      <c r="H594" s="17"/>
    </row>
    <row r="595" spans="5:8" ht="15.75">
      <c r="E595" s="17"/>
      <c r="F595" s="17"/>
      <c r="H595" s="17"/>
    </row>
    <row r="596" spans="5:8" ht="15.75">
      <c r="E596" s="17"/>
      <c r="F596" s="17"/>
      <c r="H596" s="17"/>
    </row>
    <row r="597" spans="5:8" ht="15.75">
      <c r="E597" s="17"/>
      <c r="F597" s="17"/>
      <c r="H597" s="17"/>
    </row>
    <row r="598" spans="5:8" ht="15.75">
      <c r="E598" s="17"/>
      <c r="F598" s="17"/>
      <c r="H598" s="17"/>
    </row>
    <row r="599" spans="5:8" ht="15.75">
      <c r="E599" s="17"/>
      <c r="F599" s="17"/>
      <c r="H599" s="17"/>
    </row>
    <row r="600" spans="5:8" ht="15.75">
      <c r="E600" s="17"/>
      <c r="F600" s="17"/>
      <c r="H600" s="17"/>
    </row>
    <row r="601" spans="5:8" ht="15.75">
      <c r="E601" s="17"/>
      <c r="F601" s="17"/>
      <c r="H601" s="17"/>
    </row>
    <row r="602" spans="5:8" ht="15.75">
      <c r="E602" s="17"/>
      <c r="F602" s="17"/>
      <c r="H602" s="17"/>
    </row>
    <row r="603" spans="5:8" ht="15.75">
      <c r="E603" s="17"/>
      <c r="F603" s="17"/>
      <c r="H603" s="17"/>
    </row>
    <row r="604" spans="5:8" ht="15.75">
      <c r="E604" s="17"/>
      <c r="F604" s="17"/>
      <c r="H604" s="17"/>
    </row>
    <row r="605" spans="5:8" ht="15.75">
      <c r="E605" s="17"/>
      <c r="F605" s="17"/>
      <c r="H605" s="17"/>
    </row>
    <row r="606" spans="5:8" ht="15.75">
      <c r="E606" s="17"/>
      <c r="F606" s="17"/>
      <c r="H606" s="17"/>
    </row>
    <row r="607" spans="5:8" ht="15.75">
      <c r="E607" s="17"/>
      <c r="F607" s="17"/>
      <c r="H607" s="17"/>
    </row>
    <row r="608" spans="5:8" ht="15.75">
      <c r="E608" s="17"/>
      <c r="F608" s="17"/>
      <c r="H608" s="17"/>
    </row>
    <row r="609" spans="5:8" ht="15.75">
      <c r="E609" s="17"/>
      <c r="F609" s="17"/>
      <c r="H609" s="17"/>
    </row>
    <row r="610" spans="5:8" ht="15.75">
      <c r="E610" s="17"/>
      <c r="F610" s="17"/>
      <c r="H610" s="17"/>
    </row>
    <row r="611" spans="5:8" ht="15.75">
      <c r="E611" s="17"/>
      <c r="F611" s="17"/>
      <c r="H611" s="17"/>
    </row>
    <row r="612" spans="5:8" ht="15.75">
      <c r="E612" s="17"/>
      <c r="F612" s="17"/>
      <c r="H612" s="17"/>
    </row>
    <row r="613" spans="5:8" ht="15.75">
      <c r="E613" s="17"/>
      <c r="F613" s="17"/>
      <c r="H613" s="17"/>
    </row>
    <row r="614" spans="5:8" ht="15.75">
      <c r="E614" s="17"/>
      <c r="F614" s="17"/>
      <c r="H614" s="17"/>
    </row>
    <row r="615" spans="5:8" ht="15.75">
      <c r="E615" s="17"/>
      <c r="F615" s="17"/>
      <c r="H615" s="17"/>
    </row>
    <row r="616" spans="5:8" ht="15.75">
      <c r="E616" s="17"/>
      <c r="F616" s="17"/>
      <c r="H616" s="17"/>
    </row>
    <row r="617" spans="5:8" ht="15.75">
      <c r="E617" s="17"/>
      <c r="F617" s="17"/>
      <c r="H617" s="17"/>
    </row>
    <row r="618" spans="5:8" ht="15.75">
      <c r="E618" s="17"/>
      <c r="F618" s="17"/>
      <c r="H618" s="17"/>
    </row>
    <row r="619" spans="5:8" ht="15.75">
      <c r="E619" s="17"/>
      <c r="F619" s="17"/>
      <c r="H619" s="17"/>
    </row>
    <row r="620" spans="5:8" ht="15.75">
      <c r="E620" s="17"/>
      <c r="F620" s="17"/>
      <c r="H620" s="17"/>
    </row>
    <row r="621" spans="5:8" ht="15.75">
      <c r="E621" s="17"/>
      <c r="F621" s="17"/>
      <c r="H621" s="17"/>
    </row>
    <row r="622" spans="5:8" ht="15.75">
      <c r="E622" s="17"/>
      <c r="F622" s="17"/>
      <c r="H622" s="17"/>
    </row>
    <row r="623" spans="5:8" ht="15.75">
      <c r="E623" s="17"/>
      <c r="F623" s="17"/>
      <c r="H623" s="17"/>
    </row>
    <row r="624" spans="5:8" ht="15.75">
      <c r="E624" s="17"/>
      <c r="F624" s="17"/>
      <c r="H624" s="17"/>
    </row>
    <row r="625" spans="5:8" ht="15.75">
      <c r="E625" s="17"/>
      <c r="F625" s="17"/>
      <c r="H625" s="17"/>
    </row>
    <row r="626" spans="5:8" ht="15.75">
      <c r="E626" s="17"/>
      <c r="F626" s="17"/>
      <c r="H626" s="17"/>
    </row>
    <row r="627" spans="5:8" ht="15.75">
      <c r="E627" s="17"/>
      <c r="F627" s="17"/>
      <c r="H627" s="17"/>
    </row>
    <row r="628" spans="5:8" ht="15.75">
      <c r="E628" s="17"/>
      <c r="F628" s="17"/>
      <c r="H628" s="17"/>
    </row>
    <row r="629" spans="5:8" ht="15.75">
      <c r="E629" s="17"/>
      <c r="F629" s="17"/>
      <c r="H629" s="17"/>
    </row>
    <row r="630" spans="5:8" ht="15.75">
      <c r="E630" s="17"/>
      <c r="F630" s="17"/>
      <c r="H630" s="17"/>
    </row>
    <row r="631" spans="5:8" ht="15.75">
      <c r="E631" s="17"/>
      <c r="F631" s="17"/>
      <c r="H631" s="17"/>
    </row>
    <row r="632" spans="5:8" ht="15.75">
      <c r="E632" s="17"/>
      <c r="F632" s="17"/>
      <c r="H632" s="17"/>
    </row>
    <row r="633" spans="5:8" ht="15.75">
      <c r="E633" s="17"/>
      <c r="F633" s="17"/>
      <c r="H633" s="17"/>
    </row>
    <row r="634" spans="5:8" ht="15.75">
      <c r="E634" s="17"/>
      <c r="F634" s="17"/>
      <c r="H634" s="17"/>
    </row>
    <row r="635" spans="5:8" ht="15.75">
      <c r="E635" s="17"/>
      <c r="F635" s="17"/>
      <c r="H635" s="17"/>
    </row>
    <row r="636" spans="5:8" ht="15.75">
      <c r="E636" s="17"/>
      <c r="F636" s="17"/>
      <c r="H636" s="17"/>
    </row>
    <row r="637" spans="5:8" ht="15.75">
      <c r="E637" s="17"/>
      <c r="F637" s="17"/>
      <c r="H637" s="17"/>
    </row>
    <row r="638" spans="5:8" ht="15.75">
      <c r="E638" s="17"/>
      <c r="F638" s="17"/>
      <c r="H638" s="17"/>
    </row>
    <row r="639" spans="5:8" ht="15.75">
      <c r="E639" s="17"/>
      <c r="F639" s="17"/>
      <c r="H639" s="17"/>
    </row>
    <row r="640" spans="5:8" ht="15.75">
      <c r="E640" s="17"/>
      <c r="F640" s="17"/>
      <c r="H640" s="17"/>
    </row>
    <row r="641" spans="5:8" ht="15.75">
      <c r="E641" s="17"/>
      <c r="F641" s="17"/>
      <c r="H641" s="17"/>
    </row>
    <row r="642" spans="5:8" ht="15.75">
      <c r="E642" s="17"/>
      <c r="F642" s="17"/>
      <c r="H642" s="17"/>
    </row>
    <row r="643" spans="5:8" ht="15.75">
      <c r="E643" s="17"/>
      <c r="F643" s="17"/>
      <c r="H643" s="17"/>
    </row>
    <row r="644" spans="5:8" ht="15.75">
      <c r="E644" s="17"/>
      <c r="F644" s="17"/>
      <c r="H644" s="17"/>
    </row>
    <row r="645" spans="5:8" ht="15.75">
      <c r="E645" s="17"/>
      <c r="F645" s="17"/>
      <c r="H645" s="17"/>
    </row>
    <row r="646" spans="5:8" ht="15.75">
      <c r="E646" s="17"/>
      <c r="F646" s="17"/>
      <c r="H646" s="17"/>
    </row>
    <row r="647" spans="5:8" ht="15.75">
      <c r="E647" s="17"/>
      <c r="F647" s="17"/>
      <c r="H647" s="17"/>
    </row>
    <row r="648" spans="5:8" ht="15.75">
      <c r="E648" s="17"/>
      <c r="F648" s="17"/>
      <c r="H648" s="17"/>
    </row>
    <row r="649" spans="5:8" ht="15.75">
      <c r="E649" s="17"/>
      <c r="F649" s="17"/>
      <c r="H649" s="17"/>
    </row>
    <row r="650" spans="5:8" ht="15.75">
      <c r="E650" s="17"/>
      <c r="F650" s="17"/>
      <c r="H650" s="17"/>
    </row>
    <row r="651" spans="5:8" ht="15.75">
      <c r="E651" s="17"/>
      <c r="F651" s="17"/>
      <c r="H651" s="17"/>
    </row>
    <row r="652" spans="5:8" ht="15.75">
      <c r="E652" s="17"/>
      <c r="F652" s="17"/>
      <c r="H652" s="17"/>
    </row>
    <row r="653" spans="5:8" ht="15.75">
      <c r="E653" s="17"/>
      <c r="F653" s="17"/>
      <c r="H653" s="17"/>
    </row>
    <row r="654" spans="5:8" ht="15.75">
      <c r="E654" s="17"/>
      <c r="F654" s="17"/>
      <c r="H654" s="17"/>
    </row>
    <row r="655" spans="5:8" ht="15.75">
      <c r="E655" s="17"/>
      <c r="F655" s="17"/>
      <c r="H655" s="17"/>
    </row>
    <row r="656" spans="5:8" ht="15.75">
      <c r="E656" s="17"/>
      <c r="F656" s="17"/>
      <c r="H656" s="17"/>
    </row>
    <row r="657" spans="5:8" ht="15.75">
      <c r="E657" s="17"/>
      <c r="F657" s="17"/>
      <c r="H657" s="17"/>
    </row>
    <row r="658" spans="5:8" ht="15.75">
      <c r="E658" s="17"/>
      <c r="F658" s="17"/>
      <c r="H658" s="17"/>
    </row>
    <row r="659" spans="5:8" ht="15.75">
      <c r="E659" s="17"/>
      <c r="F659" s="17"/>
      <c r="H659" s="17"/>
    </row>
    <row r="660" spans="5:8" ht="15.75">
      <c r="E660" s="17"/>
      <c r="F660" s="17"/>
      <c r="H660" s="17"/>
    </row>
    <row r="661" spans="5:8" ht="15.75">
      <c r="E661" s="17"/>
      <c r="F661" s="17"/>
      <c r="H661" s="17"/>
    </row>
    <row r="662" spans="5:8" ht="15.75">
      <c r="E662" s="17"/>
      <c r="F662" s="17"/>
      <c r="H662" s="17"/>
    </row>
    <row r="663" spans="5:8" ht="15.75">
      <c r="E663" s="17"/>
      <c r="F663" s="17"/>
      <c r="H663" s="17"/>
    </row>
    <row r="664" spans="5:8" ht="15.75">
      <c r="E664" s="17"/>
      <c r="F664" s="17"/>
      <c r="H664" s="17"/>
    </row>
    <row r="665" spans="5:8" ht="15.75">
      <c r="E665" s="17"/>
      <c r="F665" s="17"/>
      <c r="H665" s="17"/>
    </row>
    <row r="666" spans="5:8" ht="15.75">
      <c r="E666" s="17"/>
      <c r="F666" s="17"/>
      <c r="H666" s="17"/>
    </row>
    <row r="667" spans="5:8" ht="15.75">
      <c r="E667" s="17"/>
      <c r="F667" s="17"/>
      <c r="H667" s="17"/>
    </row>
    <row r="668" spans="5:8" ht="15.75">
      <c r="E668" s="17"/>
      <c r="F668" s="17"/>
      <c r="H668" s="17"/>
    </row>
    <row r="669" spans="5:8" ht="15.75">
      <c r="E669" s="17"/>
      <c r="F669" s="17"/>
      <c r="H669" s="17"/>
    </row>
    <row r="670" spans="5:8" ht="15.75">
      <c r="E670" s="17"/>
      <c r="F670" s="17"/>
      <c r="H670" s="17"/>
    </row>
    <row r="671" spans="5:8" ht="15.75">
      <c r="E671" s="17"/>
      <c r="F671" s="17"/>
      <c r="H671" s="17"/>
    </row>
    <row r="672" spans="5:8" ht="15.75">
      <c r="E672" s="17"/>
      <c r="F672" s="17"/>
      <c r="H672" s="17"/>
    </row>
    <row r="673" spans="5:8" ht="15.75">
      <c r="E673" s="17"/>
      <c r="F673" s="17"/>
      <c r="H673" s="17"/>
    </row>
    <row r="674" spans="5:8" ht="15.75">
      <c r="E674" s="17"/>
      <c r="F674" s="17"/>
      <c r="H674" s="17"/>
    </row>
    <row r="675" spans="5:8" ht="15.75">
      <c r="E675" s="17"/>
      <c r="F675" s="17"/>
      <c r="H675" s="17"/>
    </row>
    <row r="676" spans="5:8" ht="15.75">
      <c r="E676" s="17"/>
      <c r="F676" s="17"/>
      <c r="H676" s="17"/>
    </row>
    <row r="677" spans="5:8" ht="15.75">
      <c r="E677" s="17"/>
      <c r="F677" s="17"/>
      <c r="H677" s="17"/>
    </row>
    <row r="678" spans="5:8" ht="15.75">
      <c r="E678" s="17"/>
      <c r="F678" s="17"/>
      <c r="H678" s="17"/>
    </row>
    <row r="679" spans="5:8" ht="15.75">
      <c r="E679" s="17"/>
      <c r="F679" s="17"/>
      <c r="H679" s="17"/>
    </row>
    <row r="680" spans="5:8" ht="15.75">
      <c r="E680" s="17"/>
      <c r="F680" s="17"/>
      <c r="H680" s="17"/>
    </row>
    <row r="681" spans="5:8" ht="15.75">
      <c r="E681" s="17"/>
      <c r="F681" s="17"/>
      <c r="H681" s="17"/>
    </row>
    <row r="682" spans="5:8" ht="15.75">
      <c r="E682" s="17"/>
      <c r="F682" s="17"/>
      <c r="H682" s="17"/>
    </row>
    <row r="683" spans="5:8" ht="15.75">
      <c r="E683" s="17"/>
      <c r="F683" s="17"/>
      <c r="H683" s="17"/>
    </row>
    <row r="684" spans="5:8" ht="15.75">
      <c r="E684" s="17"/>
      <c r="F684" s="17"/>
      <c r="H684" s="17"/>
    </row>
    <row r="685" spans="5:8" ht="15.75">
      <c r="E685" s="17"/>
      <c r="F685" s="17"/>
      <c r="H685" s="17"/>
    </row>
    <row r="686" spans="5:8" ht="15.75">
      <c r="E686" s="17"/>
      <c r="F686" s="17"/>
      <c r="H686" s="17"/>
    </row>
    <row r="687" spans="5:8" ht="15.75">
      <c r="E687" s="17"/>
      <c r="F687" s="17"/>
      <c r="H687" s="17"/>
    </row>
    <row r="688" spans="5:8" ht="15.75">
      <c r="E688" s="17"/>
      <c r="F688" s="17"/>
      <c r="H688" s="17"/>
    </row>
    <row r="689" spans="5:8" ht="15.75">
      <c r="E689" s="17"/>
      <c r="F689" s="17"/>
      <c r="H689" s="17"/>
    </row>
    <row r="690" spans="5:8" ht="15.75">
      <c r="E690" s="17"/>
      <c r="F690" s="17"/>
      <c r="H690" s="17"/>
    </row>
    <row r="691" spans="5:8" ht="15.75">
      <c r="E691" s="17"/>
      <c r="F691" s="17"/>
      <c r="H691" s="17"/>
    </row>
    <row r="692" spans="5:8" ht="15.75">
      <c r="E692" s="17"/>
      <c r="F692" s="17"/>
      <c r="H692" s="17"/>
    </row>
    <row r="693" spans="5:8" ht="15.75">
      <c r="E693" s="17"/>
      <c r="F693" s="17"/>
      <c r="H693" s="17"/>
    </row>
    <row r="694" spans="5:8" ht="15.75">
      <c r="E694" s="17"/>
      <c r="F694" s="17"/>
      <c r="H694" s="17"/>
    </row>
    <row r="695" spans="5:8" ht="15.75">
      <c r="E695" s="17"/>
      <c r="F695" s="17"/>
      <c r="H695" s="17"/>
    </row>
    <row r="696" spans="5:8" ht="15.75">
      <c r="E696" s="17"/>
      <c r="F696" s="17"/>
      <c r="H696" s="17"/>
    </row>
    <row r="697" spans="5:8" ht="15.75">
      <c r="E697" s="17"/>
      <c r="F697" s="17"/>
      <c r="H697" s="17"/>
    </row>
  </sheetData>
  <sheetProtection/>
  <mergeCells count="11">
    <mergeCell ref="A4:G4"/>
    <mergeCell ref="A5:A7"/>
    <mergeCell ref="B5:B7"/>
    <mergeCell ref="C5:C7"/>
    <mergeCell ref="D5:D7"/>
    <mergeCell ref="E5:E7"/>
    <mergeCell ref="F5:F7"/>
    <mergeCell ref="G5:G7"/>
    <mergeCell ref="H5:H7"/>
    <mergeCell ref="B76:E76"/>
    <mergeCell ref="I5:I7"/>
  </mergeCells>
  <printOptions horizontalCentered="1"/>
  <pageMargins left="0.31496062992125984" right="0.5905511811023623" top="0.984251968503937" bottom="0.7874015748031497" header="0.5118110236220472" footer="0.5118110236220472"/>
  <pageSetup horizontalDpi="600" verticalDpi="600" orientation="landscape" paperSize="9" scale="85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38"/>
  <sheetViews>
    <sheetView zoomScalePageLayoutView="0" workbookViewId="0" topLeftCell="A13">
      <selection activeCell="A20" sqref="A20"/>
    </sheetView>
  </sheetViews>
  <sheetFormatPr defaultColWidth="9.140625" defaultRowHeight="12.75"/>
  <cols>
    <col min="1" max="1" width="3.7109375" style="0" customWidth="1"/>
    <col min="2" max="2" width="43.8515625" style="0" customWidth="1"/>
    <col min="3" max="3" width="7.28125" style="0" customWidth="1"/>
    <col min="4" max="4" width="11.8515625" style="0" customWidth="1"/>
    <col min="5" max="7" width="15.8515625" style="0" customWidth="1"/>
    <col min="8" max="8" width="15.00390625" style="0" customWidth="1"/>
    <col min="9" max="9" width="17.140625" style="0" customWidth="1"/>
    <col min="10" max="10" width="13.7109375" style="0" customWidth="1"/>
    <col min="11" max="11" width="14.140625" style="0" customWidth="1"/>
  </cols>
  <sheetData>
    <row r="1" spans="1:12" ht="15.75">
      <c r="A1" s="252"/>
      <c r="B1" s="252"/>
      <c r="C1" s="253"/>
      <c r="D1" s="253"/>
      <c r="E1" s="252"/>
      <c r="F1" s="252"/>
      <c r="G1" s="252"/>
      <c r="H1" s="254"/>
      <c r="I1" s="255"/>
      <c r="J1" s="255"/>
      <c r="K1" s="481" t="s">
        <v>188</v>
      </c>
      <c r="L1" s="255"/>
    </row>
    <row r="2" spans="1:12" ht="15.75">
      <c r="A2" s="252"/>
      <c r="B2" s="252"/>
      <c r="C2" s="253"/>
      <c r="D2" s="253"/>
      <c r="E2" s="252"/>
      <c r="F2" s="252"/>
      <c r="G2" s="252"/>
      <c r="H2" s="254"/>
      <c r="I2" s="256"/>
      <c r="J2" s="255"/>
      <c r="K2" s="1" t="s">
        <v>693</v>
      </c>
      <c r="L2" s="193"/>
    </row>
    <row r="3" spans="1:12" ht="15.75">
      <c r="A3" s="252"/>
      <c r="B3" s="252"/>
      <c r="C3" s="253"/>
      <c r="D3" s="253"/>
      <c r="E3" s="252"/>
      <c r="F3" s="252"/>
      <c r="G3" s="252"/>
      <c r="H3" s="254"/>
      <c r="I3" s="255"/>
      <c r="J3" s="255"/>
      <c r="K3" s="146" t="s">
        <v>694</v>
      </c>
      <c r="L3" s="193"/>
    </row>
    <row r="4" spans="1:12" ht="15.75">
      <c r="A4" s="252"/>
      <c r="B4" s="257"/>
      <c r="C4" s="253"/>
      <c r="D4" s="253"/>
      <c r="E4" s="252"/>
      <c r="F4" s="252"/>
      <c r="G4" s="252"/>
      <c r="H4" s="254"/>
      <c r="I4" s="255"/>
      <c r="J4" s="255"/>
      <c r="K4" s="146"/>
      <c r="L4" s="255"/>
    </row>
    <row r="5" spans="1:11" ht="20.25">
      <c r="A5" s="1228" t="s">
        <v>729</v>
      </c>
      <c r="B5" s="1229"/>
      <c r="C5" s="1229"/>
      <c r="D5" s="1229"/>
      <c r="E5" s="1229"/>
      <c r="F5" s="1229"/>
      <c r="G5" s="1229"/>
      <c r="H5" s="1229"/>
      <c r="I5" s="1229"/>
      <c r="J5" s="1229"/>
      <c r="K5" s="258"/>
    </row>
    <row r="6" spans="1:11" ht="15" customHeight="1">
      <c r="A6" s="1230" t="s">
        <v>66</v>
      </c>
      <c r="B6" s="1230" t="s">
        <v>2</v>
      </c>
      <c r="C6" s="1233" t="s">
        <v>67</v>
      </c>
      <c r="D6" s="1233" t="s">
        <v>39</v>
      </c>
      <c r="E6" s="1236" t="s">
        <v>86</v>
      </c>
      <c r="F6" s="516"/>
      <c r="G6" s="313"/>
      <c r="H6" s="314" t="s">
        <v>172</v>
      </c>
      <c r="I6" s="314"/>
      <c r="J6" s="315"/>
      <c r="K6" s="1223" t="s">
        <v>4</v>
      </c>
    </row>
    <row r="7" spans="1:11" ht="29.25">
      <c r="A7" s="1231"/>
      <c r="B7" s="1231"/>
      <c r="C7" s="1234"/>
      <c r="D7" s="1234"/>
      <c r="E7" s="1224"/>
      <c r="F7" s="312"/>
      <c r="G7" s="312" t="s">
        <v>189</v>
      </c>
      <c r="H7" s="260" t="s">
        <v>190</v>
      </c>
      <c r="I7" s="1226" t="s">
        <v>191</v>
      </c>
      <c r="J7" s="1227"/>
      <c r="K7" s="1224"/>
    </row>
    <row r="8" spans="1:11" ht="43.5" thickBot="1">
      <c r="A8" s="1232"/>
      <c r="B8" s="1232"/>
      <c r="C8" s="1235"/>
      <c r="D8" s="1235"/>
      <c r="E8" s="1237"/>
      <c r="F8" s="300" t="s">
        <v>3</v>
      </c>
      <c r="G8" s="300"/>
      <c r="H8" s="261" t="s">
        <v>192</v>
      </c>
      <c r="I8" s="259" t="s">
        <v>193</v>
      </c>
      <c r="J8" s="259" t="s">
        <v>194</v>
      </c>
      <c r="K8" s="1225"/>
    </row>
    <row r="9" spans="1:11" ht="15.75" thickBot="1">
      <c r="A9" s="262" t="s">
        <v>5</v>
      </c>
      <c r="B9" s="263" t="s">
        <v>6</v>
      </c>
      <c r="C9" s="264" t="s">
        <v>7</v>
      </c>
      <c r="D9" s="265" t="s">
        <v>8</v>
      </c>
      <c r="E9" s="266" t="s">
        <v>9</v>
      </c>
      <c r="F9" s="266"/>
      <c r="G9" s="266" t="s">
        <v>10</v>
      </c>
      <c r="H9" s="267" t="s">
        <v>103</v>
      </c>
      <c r="I9" s="265" t="s">
        <v>195</v>
      </c>
      <c r="J9" s="264" t="s">
        <v>249</v>
      </c>
      <c r="K9" s="268" t="s">
        <v>196</v>
      </c>
    </row>
    <row r="10" spans="1:11" ht="15" thickTop="1">
      <c r="A10" s="269"/>
      <c r="B10" s="270" t="s">
        <v>197</v>
      </c>
      <c r="C10" s="271"/>
      <c r="D10" s="272"/>
      <c r="E10" s="441">
        <f aca="true" t="shared" si="0" ref="E10:J10">SUM(E14+E17)</f>
        <v>283249.76</v>
      </c>
      <c r="F10" s="441">
        <f t="shared" si="0"/>
        <v>389417</v>
      </c>
      <c r="G10" s="441">
        <f t="shared" si="0"/>
        <v>378699.86</v>
      </c>
      <c r="H10" s="441">
        <f t="shared" si="0"/>
        <v>28906</v>
      </c>
      <c r="I10" s="441">
        <f t="shared" si="0"/>
        <v>319637.28</v>
      </c>
      <c r="J10" s="441">
        <f t="shared" si="0"/>
        <v>30156.58</v>
      </c>
      <c r="K10" s="441">
        <f>G10/F10*100</f>
        <v>97.24790134996674</v>
      </c>
    </row>
    <row r="11" spans="1:11" ht="15">
      <c r="A11" s="273">
        <v>1</v>
      </c>
      <c r="B11" s="558" t="s">
        <v>406</v>
      </c>
      <c r="C11" s="455">
        <v>801</v>
      </c>
      <c r="D11" s="456" t="s">
        <v>198</v>
      </c>
      <c r="E11" s="442">
        <v>22277</v>
      </c>
      <c r="F11" s="442">
        <v>22277</v>
      </c>
      <c r="G11" s="442">
        <f>SUM(H11:J11)</f>
        <v>14203.86</v>
      </c>
      <c r="H11" s="442">
        <v>0</v>
      </c>
      <c r="I11" s="442">
        <v>12073.28</v>
      </c>
      <c r="J11" s="442">
        <v>2130.58</v>
      </c>
      <c r="K11" s="442">
        <f>(H11+I11+J11)/F11*100</f>
        <v>63.76020110427796</v>
      </c>
    </row>
    <row r="12" spans="1:11" ht="15">
      <c r="A12" s="273">
        <v>2</v>
      </c>
      <c r="B12" s="454" t="s">
        <v>731</v>
      </c>
      <c r="C12" s="455">
        <v>801</v>
      </c>
      <c r="D12" s="456" t="s">
        <v>319</v>
      </c>
      <c r="E12" s="442">
        <v>0</v>
      </c>
      <c r="F12" s="442">
        <v>5300</v>
      </c>
      <c r="G12" s="442">
        <f>SUM(H12:J12)</f>
        <v>2656</v>
      </c>
      <c r="H12" s="442">
        <v>2656</v>
      </c>
      <c r="I12" s="442">
        <v>0</v>
      </c>
      <c r="J12" s="442">
        <v>0</v>
      </c>
      <c r="K12" s="442">
        <f>(H12+I12+J12)/F12*100</f>
        <v>50.113207547169814</v>
      </c>
    </row>
    <row r="13" spans="1:11" ht="15">
      <c r="A13" s="273">
        <v>3</v>
      </c>
      <c r="B13" s="454" t="s">
        <v>318</v>
      </c>
      <c r="C13" s="455">
        <v>801</v>
      </c>
      <c r="D13" s="456" t="s">
        <v>319</v>
      </c>
      <c r="E13" s="442">
        <v>112409</v>
      </c>
      <c r="F13" s="442">
        <v>111840</v>
      </c>
      <c r="G13" s="442">
        <f>SUM(H13:J13)</f>
        <v>111840</v>
      </c>
      <c r="H13" s="442">
        <v>0</v>
      </c>
      <c r="I13" s="442">
        <v>95064</v>
      </c>
      <c r="J13" s="442">
        <v>16776</v>
      </c>
      <c r="K13" s="442">
        <f>(I13+J13)/F13*100</f>
        <v>100</v>
      </c>
    </row>
    <row r="14" spans="1:11" ht="15">
      <c r="A14" s="274"/>
      <c r="B14" s="457" t="s">
        <v>199</v>
      </c>
      <c r="C14" s="458">
        <v>801</v>
      </c>
      <c r="D14" s="459"/>
      <c r="E14" s="517">
        <f>SUM(E11,E13)</f>
        <v>134686</v>
      </c>
      <c r="F14" s="517">
        <f>SUM(F11,F13,F12)</f>
        <v>139417</v>
      </c>
      <c r="G14" s="517">
        <f>SUM(G11,G13,G12)</f>
        <v>128699.86</v>
      </c>
      <c r="H14" s="517">
        <f>SUM(H11,H13,H12)</f>
        <v>2656</v>
      </c>
      <c r="I14" s="517">
        <f>SUM(I11,I13,I12)</f>
        <v>107137.28</v>
      </c>
      <c r="J14" s="517">
        <f>SUM(J11,J13,J12)</f>
        <v>18906.58</v>
      </c>
      <c r="K14" s="517">
        <f>SUM(K11)</f>
        <v>63.76020110427796</v>
      </c>
    </row>
    <row r="15" spans="1:11" ht="15">
      <c r="A15" s="275">
        <v>1</v>
      </c>
      <c r="B15" s="460" t="s">
        <v>200</v>
      </c>
      <c r="C15" s="461">
        <v>852</v>
      </c>
      <c r="D15" s="462" t="s">
        <v>201</v>
      </c>
      <c r="E15" s="443">
        <v>15600</v>
      </c>
      <c r="F15" s="443">
        <v>26250</v>
      </c>
      <c r="G15" s="443">
        <f>SUM(H15:J15)</f>
        <v>26250</v>
      </c>
      <c r="H15" s="443">
        <v>26250</v>
      </c>
      <c r="I15" s="443">
        <v>0</v>
      </c>
      <c r="J15" s="443">
        <v>0</v>
      </c>
      <c r="K15" s="443">
        <f>(H15+I15+J15)/F15*100</f>
        <v>100</v>
      </c>
    </row>
    <row r="16" spans="1:11" ht="15">
      <c r="A16" s="275">
        <v>2</v>
      </c>
      <c r="B16" s="460" t="s">
        <v>200</v>
      </c>
      <c r="C16" s="463">
        <v>852</v>
      </c>
      <c r="D16" s="462" t="s">
        <v>202</v>
      </c>
      <c r="E16" s="443">
        <v>132963.76</v>
      </c>
      <c r="F16" s="443">
        <v>223750</v>
      </c>
      <c r="G16" s="443">
        <f>SUM(H16:J16)</f>
        <v>223750</v>
      </c>
      <c r="H16" s="443">
        <v>0</v>
      </c>
      <c r="I16" s="443">
        <v>212500</v>
      </c>
      <c r="J16" s="443">
        <v>11250</v>
      </c>
      <c r="K16" s="443">
        <f>(H16+I16+J16)/F16*100</f>
        <v>100</v>
      </c>
    </row>
    <row r="17" spans="1:11" ht="15">
      <c r="A17" s="276"/>
      <c r="B17" s="464" t="s">
        <v>199</v>
      </c>
      <c r="C17" s="458">
        <v>852</v>
      </c>
      <c r="D17" s="465"/>
      <c r="E17" s="444">
        <f aca="true" t="shared" si="1" ref="E17:J17">SUM(E15:E16)</f>
        <v>148563.76</v>
      </c>
      <c r="F17" s="444">
        <f t="shared" si="1"/>
        <v>250000</v>
      </c>
      <c r="G17" s="444">
        <f t="shared" si="1"/>
        <v>250000</v>
      </c>
      <c r="H17" s="444">
        <f t="shared" si="1"/>
        <v>26250</v>
      </c>
      <c r="I17" s="444">
        <f t="shared" si="1"/>
        <v>212500</v>
      </c>
      <c r="J17" s="444">
        <f t="shared" si="1"/>
        <v>11250</v>
      </c>
      <c r="K17" s="524">
        <f>(H17+I17+J17)/F17*100</f>
        <v>100</v>
      </c>
    </row>
    <row r="18" spans="1:11" ht="15">
      <c r="A18" s="291"/>
      <c r="B18" s="466"/>
      <c r="C18" s="467"/>
      <c r="D18" s="468"/>
      <c r="E18" s="445"/>
      <c r="F18" s="445"/>
      <c r="G18" s="445"/>
      <c r="H18" s="445"/>
      <c r="I18" s="445"/>
      <c r="J18" s="445"/>
      <c r="K18" s="446"/>
    </row>
    <row r="19" spans="1:11" ht="14.25">
      <c r="A19" s="277"/>
      <c r="B19" s="469" t="s">
        <v>203</v>
      </c>
      <c r="C19" s="470"/>
      <c r="D19" s="471"/>
      <c r="E19" s="447">
        <f>E21+E31+E27+E33+E24</f>
        <v>2413500</v>
      </c>
      <c r="F19" s="447">
        <f>F21+F31+F27+F33+F24</f>
        <v>2160998</v>
      </c>
      <c r="G19" s="447">
        <f>SUM(H19:J19)</f>
        <v>1460227.4500000002</v>
      </c>
      <c r="H19" s="447">
        <f>H21+H31+H27+H33+H24</f>
        <v>918052.1400000001</v>
      </c>
      <c r="I19" s="447">
        <f>I21+I31+I27+I33+I24</f>
        <v>542175.31</v>
      </c>
      <c r="J19" s="447">
        <f>J21+J31+J27+J33+J24</f>
        <v>0</v>
      </c>
      <c r="K19" s="447">
        <f>G19/F19*100</f>
        <v>67.57190196381487</v>
      </c>
    </row>
    <row r="20" spans="1:12" ht="30">
      <c r="A20" s="1374">
        <v>1</v>
      </c>
      <c r="B20" s="1373" t="s">
        <v>405</v>
      </c>
      <c r="C20" s="1369" t="s">
        <v>11</v>
      </c>
      <c r="D20" s="1369" t="s">
        <v>164</v>
      </c>
      <c r="E20" s="1370">
        <v>500000</v>
      </c>
      <c r="F20" s="1370">
        <v>400000</v>
      </c>
      <c r="G20" s="1370">
        <f>SUM(H20:J20)</f>
        <v>39706.45</v>
      </c>
      <c r="H20" s="1371">
        <v>39706.45</v>
      </c>
      <c r="I20" s="1371">
        <v>0</v>
      </c>
      <c r="J20" s="1371">
        <v>0</v>
      </c>
      <c r="K20" s="1372">
        <f>G20/F20*100</f>
        <v>9.9266125</v>
      </c>
      <c r="L20" s="790"/>
    </row>
    <row r="21" spans="1:11" ht="15">
      <c r="A21" s="276"/>
      <c r="B21" s="473" t="s">
        <v>199</v>
      </c>
      <c r="C21" s="474" t="s">
        <v>11</v>
      </c>
      <c r="D21" s="465"/>
      <c r="E21" s="444">
        <f aca="true" t="shared" si="2" ref="E21:K21">SUM(E20:E20)</f>
        <v>500000</v>
      </c>
      <c r="F21" s="444">
        <f t="shared" si="2"/>
        <v>400000</v>
      </c>
      <c r="G21" s="444">
        <f t="shared" si="2"/>
        <v>39706.45</v>
      </c>
      <c r="H21" s="444">
        <f t="shared" si="2"/>
        <v>39706.45</v>
      </c>
      <c r="I21" s="444">
        <f t="shared" si="2"/>
        <v>0</v>
      </c>
      <c r="J21" s="444">
        <f t="shared" si="2"/>
        <v>0</v>
      </c>
      <c r="K21" s="444">
        <f t="shared" si="2"/>
        <v>9.9266125</v>
      </c>
    </row>
    <row r="22" spans="1:11" s="317" customFormat="1" ht="30">
      <c r="A22" s="278">
        <v>1</v>
      </c>
      <c r="B22" s="525" t="s">
        <v>389</v>
      </c>
      <c r="C22" s="279" t="s">
        <v>407</v>
      </c>
      <c r="D22" s="560" t="s">
        <v>408</v>
      </c>
      <c r="E22" s="519">
        <v>13500</v>
      </c>
      <c r="F22" s="519">
        <v>0</v>
      </c>
      <c r="G22" s="519">
        <f>SUM(H22:J22)</f>
        <v>0</v>
      </c>
      <c r="H22" s="519">
        <v>0</v>
      </c>
      <c r="I22" s="519">
        <v>0</v>
      </c>
      <c r="J22" s="519">
        <v>0</v>
      </c>
      <c r="K22" s="519" t="s">
        <v>179</v>
      </c>
    </row>
    <row r="23" spans="1:11" s="317" customFormat="1" ht="30">
      <c r="A23" s="278"/>
      <c r="B23" s="525" t="s">
        <v>730</v>
      </c>
      <c r="C23" s="279" t="s">
        <v>407</v>
      </c>
      <c r="D23" s="560" t="s">
        <v>408</v>
      </c>
      <c r="E23" s="519">
        <v>0</v>
      </c>
      <c r="F23" s="519">
        <v>13500</v>
      </c>
      <c r="G23" s="519">
        <f>SUM(H23:J23)</f>
        <v>12249.5</v>
      </c>
      <c r="H23" s="519">
        <v>6042.27</v>
      </c>
      <c r="I23" s="519">
        <v>6207.23</v>
      </c>
      <c r="J23" s="519">
        <v>0</v>
      </c>
      <c r="K23" s="519">
        <f>G23/F23*100</f>
        <v>90.73703703703704</v>
      </c>
    </row>
    <row r="24" spans="1:11" ht="15">
      <c r="A24" s="276"/>
      <c r="B24" s="476" t="s">
        <v>199</v>
      </c>
      <c r="C24" s="474" t="s">
        <v>407</v>
      </c>
      <c r="D24" s="559"/>
      <c r="E24" s="444">
        <f>E22</f>
        <v>13500</v>
      </c>
      <c r="F24" s="444">
        <f aca="true" t="shared" si="3" ref="F24:K24">F22</f>
        <v>0</v>
      </c>
      <c r="G24" s="444">
        <f t="shared" si="3"/>
        <v>0</v>
      </c>
      <c r="H24" s="444">
        <f t="shared" si="3"/>
        <v>0</v>
      </c>
      <c r="I24" s="444">
        <f t="shared" si="3"/>
        <v>0</v>
      </c>
      <c r="J24" s="444">
        <f t="shared" si="3"/>
        <v>0</v>
      </c>
      <c r="K24" s="444" t="str">
        <f t="shared" si="3"/>
        <v>-</v>
      </c>
    </row>
    <row r="25" spans="1:11" s="317" customFormat="1" ht="30">
      <c r="A25" s="316">
        <v>1</v>
      </c>
      <c r="B25" s="472" t="s">
        <v>392</v>
      </c>
      <c r="C25" s="475">
        <v>801</v>
      </c>
      <c r="D25" s="485" t="s">
        <v>198</v>
      </c>
      <c r="E25" s="448">
        <v>720000</v>
      </c>
      <c r="F25" s="448">
        <v>620000</v>
      </c>
      <c r="G25" s="448">
        <f>SUM(H25:J25)</f>
        <v>387729.17000000004</v>
      </c>
      <c r="H25" s="448">
        <v>199901.32</v>
      </c>
      <c r="I25" s="448">
        <v>187827.85</v>
      </c>
      <c r="J25" s="448">
        <v>0</v>
      </c>
      <c r="K25" s="448">
        <f aca="true" t="shared" si="4" ref="K25:K31">G25/F25*100</f>
        <v>62.53696290322581</v>
      </c>
    </row>
    <row r="26" spans="1:11" s="317" customFormat="1" ht="30">
      <c r="A26" s="561">
        <v>2</v>
      </c>
      <c r="B26" s="472" t="s">
        <v>315</v>
      </c>
      <c r="C26" s="475">
        <v>801</v>
      </c>
      <c r="D26" s="485" t="s">
        <v>299</v>
      </c>
      <c r="E26" s="562">
        <v>180000</v>
      </c>
      <c r="F26" s="562">
        <v>275000</v>
      </c>
      <c r="G26" s="448">
        <f>SUM(H26:J26)</f>
        <v>233316.15000000002</v>
      </c>
      <c r="H26" s="562">
        <v>181272.82</v>
      </c>
      <c r="I26" s="562">
        <v>52043.33</v>
      </c>
      <c r="J26" s="562">
        <v>0</v>
      </c>
      <c r="K26" s="448">
        <f t="shared" si="4"/>
        <v>84.84223636363637</v>
      </c>
    </row>
    <row r="27" spans="1:11" s="323" customFormat="1" ht="15">
      <c r="A27" s="322"/>
      <c r="B27" s="476" t="s">
        <v>199</v>
      </c>
      <c r="C27" s="477">
        <v>801</v>
      </c>
      <c r="D27" s="478"/>
      <c r="E27" s="449">
        <f aca="true" t="shared" si="5" ref="E27:J27">SUM(E25:E26)</f>
        <v>900000</v>
      </c>
      <c r="F27" s="449">
        <f t="shared" si="5"/>
        <v>895000</v>
      </c>
      <c r="G27" s="449">
        <f t="shared" si="5"/>
        <v>621045.3200000001</v>
      </c>
      <c r="H27" s="449">
        <f t="shared" si="5"/>
        <v>381174.14</v>
      </c>
      <c r="I27" s="449">
        <f t="shared" si="5"/>
        <v>239871.18</v>
      </c>
      <c r="J27" s="449">
        <f t="shared" si="5"/>
        <v>0</v>
      </c>
      <c r="K27" s="449">
        <f t="shared" si="4"/>
        <v>69.39053854748603</v>
      </c>
    </row>
    <row r="28" spans="1:11" ht="30">
      <c r="A28" s="275">
        <v>1</v>
      </c>
      <c r="B28" s="460" t="s">
        <v>409</v>
      </c>
      <c r="C28" s="461">
        <v>921</v>
      </c>
      <c r="D28" s="279" t="s">
        <v>166</v>
      </c>
      <c r="E28" s="443">
        <v>600000</v>
      </c>
      <c r="F28" s="443">
        <v>175000</v>
      </c>
      <c r="G28" s="443">
        <f>SUM(H28:J28)</f>
        <v>111142.25</v>
      </c>
      <c r="H28" s="443">
        <v>38854.62</v>
      </c>
      <c r="I28" s="443">
        <v>72287.63</v>
      </c>
      <c r="J28" s="443">
        <v>0</v>
      </c>
      <c r="K28" s="443">
        <f t="shared" si="4"/>
        <v>63.50985714285714</v>
      </c>
    </row>
    <row r="29" spans="1:11" ht="45">
      <c r="A29" s="275">
        <v>2</v>
      </c>
      <c r="B29" s="199" t="s">
        <v>410</v>
      </c>
      <c r="C29" s="484">
        <v>921</v>
      </c>
      <c r="D29" s="279" t="s">
        <v>166</v>
      </c>
      <c r="E29" s="443">
        <v>300000</v>
      </c>
      <c r="F29" s="443">
        <v>452000</v>
      </c>
      <c r="G29" s="443">
        <f>SUM(H29:J29)</f>
        <v>450242.94</v>
      </c>
      <c r="H29" s="443">
        <v>270224.44</v>
      </c>
      <c r="I29" s="443">
        <v>180018.5</v>
      </c>
      <c r="J29" s="443">
        <v>0</v>
      </c>
      <c r="K29" s="443">
        <f t="shared" si="4"/>
        <v>99.61126991150444</v>
      </c>
    </row>
    <row r="30" spans="1:11" ht="45">
      <c r="A30" s="275">
        <v>3</v>
      </c>
      <c r="B30" s="199" t="s">
        <v>411</v>
      </c>
      <c r="C30" s="484">
        <v>921</v>
      </c>
      <c r="D30" s="279" t="s">
        <v>166</v>
      </c>
      <c r="E30" s="443">
        <v>100000</v>
      </c>
      <c r="F30" s="443">
        <v>137999</v>
      </c>
      <c r="G30" s="443">
        <f>SUM(H30:J30)</f>
        <v>137406.19</v>
      </c>
      <c r="H30" s="443">
        <v>112407.19</v>
      </c>
      <c r="I30" s="443">
        <v>24999</v>
      </c>
      <c r="J30" s="443">
        <v>0</v>
      </c>
      <c r="K30" s="443">
        <f t="shared" si="4"/>
        <v>99.5704244233654</v>
      </c>
    </row>
    <row r="31" spans="1:11" ht="15">
      <c r="A31" s="290"/>
      <c r="B31" s="464" t="s">
        <v>199</v>
      </c>
      <c r="C31" s="479">
        <v>921</v>
      </c>
      <c r="D31" s="474"/>
      <c r="E31" s="444">
        <f aca="true" t="shared" si="6" ref="E31:J31">SUM(E28:E30)</f>
        <v>1000000</v>
      </c>
      <c r="F31" s="444">
        <f t="shared" si="6"/>
        <v>764999</v>
      </c>
      <c r="G31" s="444">
        <f t="shared" si="6"/>
        <v>698791.3799999999</v>
      </c>
      <c r="H31" s="444">
        <f t="shared" si="6"/>
        <v>421486.25</v>
      </c>
      <c r="I31" s="444">
        <f t="shared" si="6"/>
        <v>277305.13</v>
      </c>
      <c r="J31" s="444">
        <f t="shared" si="6"/>
        <v>0</v>
      </c>
      <c r="K31" s="444">
        <f t="shared" si="4"/>
        <v>91.34539783712134</v>
      </c>
    </row>
    <row r="32" spans="1:11" s="31" customFormat="1" ht="30">
      <c r="A32" s="278">
        <v>2</v>
      </c>
      <c r="B32" s="518" t="s">
        <v>321</v>
      </c>
      <c r="C32" s="461">
        <v>926</v>
      </c>
      <c r="D32" s="279" t="s">
        <v>320</v>
      </c>
      <c r="E32" s="519">
        <v>0</v>
      </c>
      <c r="F32" s="519">
        <v>100999</v>
      </c>
      <c r="G32" s="519">
        <f>SUM(H32:K32)</f>
        <v>100684.3</v>
      </c>
      <c r="H32" s="519">
        <v>75685.3</v>
      </c>
      <c r="I32" s="519">
        <v>24999</v>
      </c>
      <c r="J32" s="519">
        <v>0</v>
      </c>
      <c r="K32" s="519">
        <v>0</v>
      </c>
    </row>
    <row r="33" spans="1:11" s="31" customFormat="1" ht="15">
      <c r="A33" s="520"/>
      <c r="B33" s="521" t="s">
        <v>199</v>
      </c>
      <c r="C33" s="522">
        <v>926</v>
      </c>
      <c r="D33" s="523"/>
      <c r="E33" s="524">
        <f aca="true" t="shared" si="7" ref="E33:J33">E32</f>
        <v>0</v>
      </c>
      <c r="F33" s="524">
        <f t="shared" si="7"/>
        <v>100999</v>
      </c>
      <c r="G33" s="524">
        <f t="shared" si="7"/>
        <v>100684.3</v>
      </c>
      <c r="H33" s="524">
        <f t="shared" si="7"/>
        <v>75685.3</v>
      </c>
      <c r="I33" s="524">
        <f>I32</f>
        <v>24999</v>
      </c>
      <c r="J33" s="524">
        <f t="shared" si="7"/>
        <v>0</v>
      </c>
      <c r="K33" s="563">
        <v>0</v>
      </c>
    </row>
    <row r="34" spans="1:11" ht="15.75">
      <c r="A34" s="292"/>
      <c r="B34" s="480"/>
      <c r="C34" s="253"/>
      <c r="D34" s="253"/>
      <c r="E34" s="450"/>
      <c r="F34" s="450"/>
      <c r="G34" s="450"/>
      <c r="H34" s="451"/>
      <c r="I34" s="450"/>
      <c r="J34" s="450"/>
      <c r="K34" s="452"/>
    </row>
    <row r="35" spans="1:11" ht="15.75" thickBot="1">
      <c r="A35" s="280"/>
      <c r="B35" s="281" t="s">
        <v>72</v>
      </c>
      <c r="C35" s="282"/>
      <c r="D35" s="283"/>
      <c r="E35" s="453">
        <f aca="true" t="shared" si="8" ref="E35:J35">E19+E10</f>
        <v>2696749.76</v>
      </c>
      <c r="F35" s="453">
        <f t="shared" si="8"/>
        <v>2550415</v>
      </c>
      <c r="G35" s="453">
        <f t="shared" si="8"/>
        <v>1838927.31</v>
      </c>
      <c r="H35" s="453">
        <f t="shared" si="8"/>
        <v>946958.1400000001</v>
      </c>
      <c r="I35" s="453">
        <f t="shared" si="8"/>
        <v>861812.5900000001</v>
      </c>
      <c r="J35" s="453">
        <f t="shared" si="8"/>
        <v>30156.58</v>
      </c>
      <c r="K35" s="453">
        <f>G35/F35*100</f>
        <v>72.10306205068588</v>
      </c>
    </row>
    <row r="36" spans="1:11" s="321" customFormat="1" ht="11.25">
      <c r="A36" s="318"/>
      <c r="B36" s="318"/>
      <c r="C36" s="319"/>
      <c r="D36" s="319"/>
      <c r="E36" s="320"/>
      <c r="F36" s="320"/>
      <c r="G36" s="320"/>
      <c r="H36" s="320"/>
      <c r="I36" s="320"/>
      <c r="J36" s="320"/>
      <c r="K36" s="320"/>
    </row>
    <row r="37" spans="1:11" ht="12.75">
      <c r="A37" s="284"/>
      <c r="B37" s="285"/>
      <c r="C37" s="284"/>
      <c r="D37" s="284"/>
      <c r="E37" s="286"/>
      <c r="F37" s="286"/>
      <c r="G37" s="286"/>
      <c r="H37" s="286"/>
      <c r="I37" s="286"/>
      <c r="J37" s="286"/>
      <c r="K37" s="286"/>
    </row>
    <row r="38" spans="1:11" ht="12.75">
      <c r="A38" s="324"/>
      <c r="B38" s="284"/>
      <c r="C38" s="284"/>
      <c r="D38" s="284"/>
      <c r="E38" s="284"/>
      <c r="F38" s="284"/>
      <c r="G38" s="284"/>
      <c r="I38" s="284"/>
      <c r="J38" s="284"/>
      <c r="K38" s="284"/>
    </row>
    <row r="39" spans="1:11" ht="12.75">
      <c r="A39" s="287"/>
      <c r="B39" s="285"/>
      <c r="C39" s="284"/>
      <c r="D39" s="284"/>
      <c r="E39" s="284"/>
      <c r="F39" s="284"/>
      <c r="G39" s="284"/>
      <c r="H39" s="284"/>
      <c r="I39" s="284"/>
      <c r="J39" s="284"/>
      <c r="K39" s="284"/>
    </row>
    <row r="40" spans="2:11" ht="12.75">
      <c r="B40" s="284"/>
      <c r="C40" s="284"/>
      <c r="D40" s="284"/>
      <c r="E40" s="284"/>
      <c r="F40" s="284"/>
      <c r="G40" s="284"/>
      <c r="H40" s="284"/>
      <c r="I40" s="284"/>
      <c r="J40" s="284"/>
      <c r="K40" s="284"/>
    </row>
    <row r="41" spans="1:11" ht="12.75">
      <c r="A41" s="287"/>
      <c r="B41" s="284"/>
      <c r="C41" s="284"/>
      <c r="D41" s="284"/>
      <c r="E41" s="284"/>
      <c r="F41" s="284"/>
      <c r="G41" s="284"/>
      <c r="H41" s="284"/>
      <c r="I41" s="284"/>
      <c r="J41" s="284"/>
      <c r="K41" s="284"/>
    </row>
    <row r="42" spans="1:11" ht="14.25" customHeight="1">
      <c r="A42" s="287"/>
      <c r="B42" s="288"/>
      <c r="C42" s="253"/>
      <c r="D42" s="253"/>
      <c r="E42" s="254"/>
      <c r="F42" s="254"/>
      <c r="G42" s="254"/>
      <c r="H42" s="254"/>
      <c r="I42" s="254"/>
      <c r="J42" s="254"/>
      <c r="K42" s="289"/>
    </row>
    <row r="43" spans="1:11" ht="15.75">
      <c r="A43" s="287"/>
      <c r="B43" s="288"/>
      <c r="C43" s="253"/>
      <c r="D43" s="253"/>
      <c r="E43" s="254"/>
      <c r="F43" s="254"/>
      <c r="G43" s="254"/>
      <c r="H43" s="254"/>
      <c r="I43" s="254"/>
      <c r="J43" s="254"/>
      <c r="K43" s="289"/>
    </row>
    <row r="44" spans="1:11" ht="15.75">
      <c r="A44" s="287"/>
      <c r="B44" s="288"/>
      <c r="C44" s="253"/>
      <c r="D44" s="253"/>
      <c r="E44" s="254"/>
      <c r="F44" s="254"/>
      <c r="G44" s="254"/>
      <c r="H44" s="254"/>
      <c r="I44" s="254"/>
      <c r="J44" s="254"/>
      <c r="K44" s="289"/>
    </row>
    <row r="45" spans="1:11" ht="15.75">
      <c r="A45" s="287"/>
      <c r="B45" s="288"/>
      <c r="C45" s="253"/>
      <c r="D45" s="253"/>
      <c r="E45" s="254"/>
      <c r="F45" s="254"/>
      <c r="G45" s="254"/>
      <c r="H45" s="254"/>
      <c r="I45" s="254"/>
      <c r="J45" s="254"/>
      <c r="K45" s="289"/>
    </row>
    <row r="46" spans="1:11" ht="15.75">
      <c r="A46" s="287"/>
      <c r="B46" s="288"/>
      <c r="C46" s="253"/>
      <c r="D46" s="253"/>
      <c r="E46" s="254"/>
      <c r="F46" s="254"/>
      <c r="G46" s="254"/>
      <c r="H46" s="254"/>
      <c r="I46" s="254"/>
      <c r="J46" s="254"/>
      <c r="K46" s="289"/>
    </row>
    <row r="47" spans="1:11" ht="15.75">
      <c r="A47" s="287"/>
      <c r="B47" s="288"/>
      <c r="C47" s="253"/>
      <c r="D47" s="253"/>
      <c r="E47" s="254"/>
      <c r="F47" s="254"/>
      <c r="G47" s="254"/>
      <c r="H47" s="254"/>
      <c r="I47" s="254"/>
      <c r="J47" s="254"/>
      <c r="K47" s="289"/>
    </row>
    <row r="48" spans="1:11" ht="15.75">
      <c r="A48" s="287"/>
      <c r="B48" s="288"/>
      <c r="C48" s="253"/>
      <c r="D48" s="253"/>
      <c r="E48" s="254"/>
      <c r="F48" s="254"/>
      <c r="G48" s="254"/>
      <c r="H48" s="254"/>
      <c r="I48" s="254"/>
      <c r="J48" s="254"/>
      <c r="K48" s="289"/>
    </row>
    <row r="49" spans="1:11" ht="15.75">
      <c r="A49" s="287"/>
      <c r="B49" s="288"/>
      <c r="C49" s="253"/>
      <c r="D49" s="253"/>
      <c r="E49" s="254"/>
      <c r="F49" s="254"/>
      <c r="G49" s="254"/>
      <c r="H49" s="254"/>
      <c r="I49" s="254"/>
      <c r="J49" s="254"/>
      <c r="K49" s="289"/>
    </row>
    <row r="50" spans="1:11" ht="15.75">
      <c r="A50" s="287"/>
      <c r="B50" s="288"/>
      <c r="C50" s="253"/>
      <c r="D50" s="253"/>
      <c r="E50" s="254"/>
      <c r="F50" s="254"/>
      <c r="G50" s="254"/>
      <c r="H50" s="254"/>
      <c r="I50" s="254"/>
      <c r="J50" s="254"/>
      <c r="K50" s="289"/>
    </row>
    <row r="51" spans="1:11" ht="15.75">
      <c r="A51" s="287"/>
      <c r="B51" s="288"/>
      <c r="C51" s="253"/>
      <c r="D51" s="253"/>
      <c r="E51" s="254"/>
      <c r="F51" s="254"/>
      <c r="G51" s="254"/>
      <c r="H51" s="254"/>
      <c r="I51" s="254"/>
      <c r="J51" s="254"/>
      <c r="K51" s="289"/>
    </row>
    <row r="52" spans="1:11" ht="15.75">
      <c r="A52" s="287"/>
      <c r="B52" s="288"/>
      <c r="C52" s="253"/>
      <c r="D52" s="253"/>
      <c r="E52" s="254"/>
      <c r="F52" s="254"/>
      <c r="G52" s="254"/>
      <c r="H52" s="254"/>
      <c r="I52" s="254"/>
      <c r="J52" s="254"/>
      <c r="K52" s="289"/>
    </row>
    <row r="53" spans="1:11" ht="15.75">
      <c r="A53" s="287"/>
      <c r="B53" s="288"/>
      <c r="C53" s="253"/>
      <c r="D53" s="253"/>
      <c r="E53" s="254"/>
      <c r="F53" s="254"/>
      <c r="G53" s="254"/>
      <c r="H53" s="254"/>
      <c r="I53" s="254"/>
      <c r="J53" s="254"/>
      <c r="K53" s="289"/>
    </row>
    <row r="54" spans="1:11" ht="15.75">
      <c r="A54" s="287"/>
      <c r="B54" s="288"/>
      <c r="C54" s="253"/>
      <c r="D54" s="253"/>
      <c r="E54" s="254"/>
      <c r="F54" s="254"/>
      <c r="G54" s="254"/>
      <c r="H54" s="254"/>
      <c r="I54" s="254"/>
      <c r="J54" s="254"/>
      <c r="K54" s="289"/>
    </row>
    <row r="55" spans="1:11" ht="15.75">
      <c r="A55" s="287"/>
      <c r="B55" s="288"/>
      <c r="C55" s="253"/>
      <c r="D55" s="253"/>
      <c r="E55" s="254"/>
      <c r="F55" s="254"/>
      <c r="G55" s="254"/>
      <c r="H55" s="254"/>
      <c r="I55" s="254"/>
      <c r="J55" s="254"/>
      <c r="K55" s="289"/>
    </row>
    <row r="56" spans="1:11" ht="15.75">
      <c r="A56" s="287"/>
      <c r="B56" s="288"/>
      <c r="C56" s="253"/>
      <c r="D56" s="253"/>
      <c r="E56" s="254"/>
      <c r="F56" s="254"/>
      <c r="G56" s="254"/>
      <c r="H56" s="254"/>
      <c r="I56" s="254"/>
      <c r="J56" s="254"/>
      <c r="K56" s="289"/>
    </row>
    <row r="57" spans="1:11" ht="15.75">
      <c r="A57" s="287"/>
      <c r="B57" s="288"/>
      <c r="C57" s="253"/>
      <c r="D57" s="253"/>
      <c r="E57" s="254"/>
      <c r="F57" s="254"/>
      <c r="G57" s="254"/>
      <c r="H57" s="254"/>
      <c r="I57" s="254"/>
      <c r="J57" s="254"/>
      <c r="K57" s="289"/>
    </row>
    <row r="58" spans="1:11" ht="15.75">
      <c r="A58" s="287"/>
      <c r="B58" s="288"/>
      <c r="C58" s="253"/>
      <c r="D58" s="253"/>
      <c r="E58" s="254"/>
      <c r="F58" s="254"/>
      <c r="G58" s="254"/>
      <c r="H58" s="254"/>
      <c r="I58" s="254"/>
      <c r="J58" s="254"/>
      <c r="K58" s="289"/>
    </row>
    <row r="59" spans="1:11" ht="15.75">
      <c r="A59" s="287"/>
      <c r="B59" s="288"/>
      <c r="C59" s="253"/>
      <c r="D59" s="253"/>
      <c r="E59" s="254"/>
      <c r="F59" s="254"/>
      <c r="G59" s="254"/>
      <c r="H59" s="254"/>
      <c r="I59" s="254"/>
      <c r="J59" s="254"/>
      <c r="K59" s="289"/>
    </row>
    <row r="60" spans="1:11" ht="15.75">
      <c r="A60" s="287"/>
      <c r="B60" s="288"/>
      <c r="C60" s="253"/>
      <c r="D60" s="253"/>
      <c r="E60" s="254"/>
      <c r="F60" s="254"/>
      <c r="G60" s="254"/>
      <c r="H60" s="254"/>
      <c r="I60" s="254"/>
      <c r="J60" s="254"/>
      <c r="K60" s="289"/>
    </row>
    <row r="61" spans="1:11" ht="15.75">
      <c r="A61" s="287"/>
      <c r="B61" s="288"/>
      <c r="C61" s="253"/>
      <c r="D61" s="253"/>
      <c r="E61" s="254"/>
      <c r="F61" s="254"/>
      <c r="G61" s="254"/>
      <c r="H61" s="254"/>
      <c r="I61" s="254"/>
      <c r="J61" s="254"/>
      <c r="K61" s="289"/>
    </row>
    <row r="62" spans="1:11" ht="15.75">
      <c r="A62" s="287"/>
      <c r="B62" s="288"/>
      <c r="C62" s="253"/>
      <c r="D62" s="253"/>
      <c r="E62" s="254"/>
      <c r="F62" s="254"/>
      <c r="G62" s="254"/>
      <c r="H62" s="254"/>
      <c r="I62" s="254"/>
      <c r="J62" s="254"/>
      <c r="K62" s="289"/>
    </row>
    <row r="63" spans="1:11" ht="15.75">
      <c r="A63" s="287"/>
      <c r="B63" s="288"/>
      <c r="C63" s="253"/>
      <c r="D63" s="253"/>
      <c r="E63" s="254"/>
      <c r="F63" s="254"/>
      <c r="G63" s="254"/>
      <c r="H63" s="254"/>
      <c r="I63" s="254"/>
      <c r="J63" s="254"/>
      <c r="K63" s="289"/>
    </row>
    <row r="64" spans="1:11" ht="15.75">
      <c r="A64" s="287"/>
      <c r="B64" s="288"/>
      <c r="C64" s="253"/>
      <c r="D64" s="253"/>
      <c r="E64" s="254"/>
      <c r="F64" s="254"/>
      <c r="G64" s="254"/>
      <c r="H64" s="254"/>
      <c r="I64" s="254"/>
      <c r="J64" s="254"/>
      <c r="K64" s="289"/>
    </row>
    <row r="65" spans="1:11" ht="15.75">
      <c r="A65" s="287"/>
      <c r="B65" s="288"/>
      <c r="C65" s="253"/>
      <c r="D65" s="253"/>
      <c r="E65" s="254"/>
      <c r="F65" s="254"/>
      <c r="G65" s="254"/>
      <c r="H65" s="254"/>
      <c r="I65" s="254"/>
      <c r="J65" s="254"/>
      <c r="K65" s="289"/>
    </row>
    <row r="66" spans="1:11" ht="15.75">
      <c r="A66" s="287"/>
      <c r="B66" s="288"/>
      <c r="C66" s="253"/>
      <c r="D66" s="253"/>
      <c r="E66" s="254"/>
      <c r="F66" s="254"/>
      <c r="G66" s="254"/>
      <c r="H66" s="254"/>
      <c r="I66" s="254"/>
      <c r="J66" s="254"/>
      <c r="K66" s="289"/>
    </row>
    <row r="67" spans="1:11" ht="15.75">
      <c r="A67" s="287"/>
      <c r="B67" s="288"/>
      <c r="C67" s="253"/>
      <c r="D67" s="253"/>
      <c r="E67" s="254"/>
      <c r="F67" s="254"/>
      <c r="G67" s="254"/>
      <c r="H67" s="254"/>
      <c r="I67" s="254"/>
      <c r="J67" s="254"/>
      <c r="K67" s="289"/>
    </row>
    <row r="68" spans="1:11" ht="15.75">
      <c r="A68" s="287"/>
      <c r="B68" s="288"/>
      <c r="C68" s="253"/>
      <c r="D68" s="253"/>
      <c r="E68" s="254"/>
      <c r="F68" s="254"/>
      <c r="G68" s="254"/>
      <c r="H68" s="254"/>
      <c r="I68" s="254"/>
      <c r="J68" s="254"/>
      <c r="K68" s="289"/>
    </row>
    <row r="69" spans="1:11" ht="15.75">
      <c r="A69" s="287"/>
      <c r="B69" s="288"/>
      <c r="C69" s="253"/>
      <c r="D69" s="253"/>
      <c r="E69" s="254"/>
      <c r="F69" s="254"/>
      <c r="G69" s="254"/>
      <c r="H69" s="254"/>
      <c r="I69" s="254"/>
      <c r="J69" s="254"/>
      <c r="K69" s="289"/>
    </row>
    <row r="70" spans="1:11" ht="15.75">
      <c r="A70" s="287"/>
      <c r="B70" s="288"/>
      <c r="C70" s="253"/>
      <c r="D70" s="253"/>
      <c r="E70" s="254"/>
      <c r="F70" s="254"/>
      <c r="G70" s="254"/>
      <c r="H70" s="254"/>
      <c r="I70" s="254"/>
      <c r="J70" s="254"/>
      <c r="K70" s="289"/>
    </row>
    <row r="71" spans="1:11" ht="15.75">
      <c r="A71" s="287"/>
      <c r="B71" s="288"/>
      <c r="C71" s="253"/>
      <c r="D71" s="253"/>
      <c r="E71" s="254"/>
      <c r="F71" s="254"/>
      <c r="G71" s="254"/>
      <c r="H71" s="254"/>
      <c r="I71" s="254"/>
      <c r="J71" s="254"/>
      <c r="K71" s="289"/>
    </row>
    <row r="72" spans="1:11" ht="15.75">
      <c r="A72" s="287"/>
      <c r="B72" s="288"/>
      <c r="C72" s="253"/>
      <c r="D72" s="253"/>
      <c r="E72" s="254"/>
      <c r="F72" s="254"/>
      <c r="G72" s="254"/>
      <c r="H72" s="254"/>
      <c r="I72" s="254"/>
      <c r="J72" s="254"/>
      <c r="K72" s="289"/>
    </row>
    <row r="73" spans="1:11" ht="15.75">
      <c r="A73" s="287"/>
      <c r="B73" s="288"/>
      <c r="C73" s="253"/>
      <c r="D73" s="253"/>
      <c r="E73" s="254"/>
      <c r="F73" s="254"/>
      <c r="G73" s="254"/>
      <c r="H73" s="254"/>
      <c r="I73" s="254"/>
      <c r="J73" s="254"/>
      <c r="K73" s="289"/>
    </row>
    <row r="74" spans="1:11" ht="15.75">
      <c r="A74" s="287"/>
      <c r="B74" s="288"/>
      <c r="C74" s="253"/>
      <c r="D74" s="253"/>
      <c r="E74" s="254"/>
      <c r="F74" s="254"/>
      <c r="G74" s="254"/>
      <c r="H74" s="254"/>
      <c r="I74" s="254"/>
      <c r="J74" s="254"/>
      <c r="K74" s="289"/>
    </row>
    <row r="75" spans="1:11" ht="15.75">
      <c r="A75" s="287"/>
      <c r="B75" s="288"/>
      <c r="C75" s="253"/>
      <c r="D75" s="253"/>
      <c r="E75" s="254"/>
      <c r="F75" s="254"/>
      <c r="G75" s="254"/>
      <c r="H75" s="254"/>
      <c r="I75" s="254"/>
      <c r="J75" s="254"/>
      <c r="K75" s="289"/>
    </row>
    <row r="76" spans="1:11" ht="15.75">
      <c r="A76" s="287"/>
      <c r="B76" s="288"/>
      <c r="C76" s="253"/>
      <c r="D76" s="253"/>
      <c r="E76" s="254"/>
      <c r="F76" s="254"/>
      <c r="G76" s="254"/>
      <c r="H76" s="254"/>
      <c r="I76" s="254"/>
      <c r="J76" s="254"/>
      <c r="K76" s="289"/>
    </row>
    <row r="77" spans="1:11" ht="15.75">
      <c r="A77" s="287"/>
      <c r="B77" s="288"/>
      <c r="C77" s="253"/>
      <c r="D77" s="253"/>
      <c r="E77" s="254"/>
      <c r="F77" s="254"/>
      <c r="G77" s="254"/>
      <c r="H77" s="254"/>
      <c r="I77" s="254"/>
      <c r="J77" s="254"/>
      <c r="K77" s="289"/>
    </row>
    <row r="78" spans="1:11" ht="15.75">
      <c r="A78" s="287"/>
      <c r="B78" s="288"/>
      <c r="C78" s="253"/>
      <c r="D78" s="253"/>
      <c r="E78" s="254"/>
      <c r="F78" s="254"/>
      <c r="G78" s="254"/>
      <c r="H78" s="254"/>
      <c r="I78" s="254"/>
      <c r="J78" s="254"/>
      <c r="K78" s="289"/>
    </row>
    <row r="79" spans="1:11" ht="15.75">
      <c r="A79" s="287"/>
      <c r="B79" s="288"/>
      <c r="C79" s="253"/>
      <c r="D79" s="253"/>
      <c r="E79" s="254"/>
      <c r="F79" s="254"/>
      <c r="G79" s="254"/>
      <c r="H79" s="254"/>
      <c r="I79" s="254"/>
      <c r="J79" s="254"/>
      <c r="K79" s="289"/>
    </row>
    <row r="80" spans="1:11" ht="15.75">
      <c r="A80" s="287"/>
      <c r="B80" s="288"/>
      <c r="C80" s="253"/>
      <c r="D80" s="253"/>
      <c r="E80" s="254"/>
      <c r="F80" s="254"/>
      <c r="G80" s="254"/>
      <c r="H80" s="254"/>
      <c r="I80" s="254"/>
      <c r="J80" s="254"/>
      <c r="K80" s="289"/>
    </row>
    <row r="81" spans="1:11" ht="15.75">
      <c r="A81" s="287"/>
      <c r="B81" s="288"/>
      <c r="C81" s="253"/>
      <c r="D81" s="253"/>
      <c r="E81" s="254"/>
      <c r="F81" s="254"/>
      <c r="G81" s="254"/>
      <c r="H81" s="254"/>
      <c r="I81" s="254"/>
      <c r="J81" s="254"/>
      <c r="K81" s="289"/>
    </row>
    <row r="82" spans="1:11" ht="15.75">
      <c r="A82" s="287"/>
      <c r="B82" s="288"/>
      <c r="C82" s="253"/>
      <c r="D82" s="253"/>
      <c r="E82" s="254"/>
      <c r="F82" s="254"/>
      <c r="G82" s="254"/>
      <c r="H82" s="254"/>
      <c r="I82" s="254"/>
      <c r="J82" s="254"/>
      <c r="K82" s="289"/>
    </row>
    <row r="83" spans="1:11" ht="15.75">
      <c r="A83" s="287"/>
      <c r="B83" s="288"/>
      <c r="C83" s="253"/>
      <c r="D83" s="253"/>
      <c r="E83" s="254"/>
      <c r="F83" s="254"/>
      <c r="G83" s="254"/>
      <c r="H83" s="254"/>
      <c r="I83" s="254"/>
      <c r="J83" s="254"/>
      <c r="K83" s="289"/>
    </row>
    <row r="84" spans="1:11" ht="15.75">
      <c r="A84" s="287"/>
      <c r="B84" s="288"/>
      <c r="C84" s="253"/>
      <c r="D84" s="253"/>
      <c r="E84" s="254"/>
      <c r="F84" s="254"/>
      <c r="G84" s="254"/>
      <c r="H84" s="254"/>
      <c r="I84" s="254"/>
      <c r="J84" s="254"/>
      <c r="K84" s="289"/>
    </row>
    <row r="85" spans="1:11" ht="15.75">
      <c r="A85" s="287"/>
      <c r="B85" s="288"/>
      <c r="C85" s="253"/>
      <c r="D85" s="253"/>
      <c r="E85" s="254"/>
      <c r="F85" s="254"/>
      <c r="G85" s="254"/>
      <c r="H85" s="254"/>
      <c r="I85" s="254"/>
      <c r="J85" s="254"/>
      <c r="K85" s="289"/>
    </row>
    <row r="86" spans="1:11" ht="15.75">
      <c r="A86" s="287"/>
      <c r="B86" s="288"/>
      <c r="C86" s="253"/>
      <c r="D86" s="253"/>
      <c r="E86" s="254"/>
      <c r="F86" s="254"/>
      <c r="G86" s="254"/>
      <c r="H86" s="254"/>
      <c r="I86" s="254"/>
      <c r="J86" s="254"/>
      <c r="K86" s="289"/>
    </row>
    <row r="87" spans="1:11" ht="15.75">
      <c r="A87" s="287"/>
      <c r="B87" s="288"/>
      <c r="C87" s="253"/>
      <c r="D87" s="253"/>
      <c r="E87" s="254"/>
      <c r="F87" s="254"/>
      <c r="G87" s="254"/>
      <c r="H87" s="254"/>
      <c r="I87" s="254"/>
      <c r="J87" s="254"/>
      <c r="K87" s="289"/>
    </row>
    <row r="88" spans="1:11" ht="15.75">
      <c r="A88" s="287"/>
      <c r="B88" s="288"/>
      <c r="C88" s="253"/>
      <c r="D88" s="253"/>
      <c r="E88" s="254"/>
      <c r="F88" s="254"/>
      <c r="G88" s="254"/>
      <c r="H88" s="254"/>
      <c r="I88" s="254"/>
      <c r="J88" s="254"/>
      <c r="K88" s="289"/>
    </row>
    <row r="89" spans="1:11" ht="15.75">
      <c r="A89" s="287"/>
      <c r="B89" s="288"/>
      <c r="C89" s="253"/>
      <c r="D89" s="253"/>
      <c r="E89" s="254"/>
      <c r="F89" s="254"/>
      <c r="G89" s="254"/>
      <c r="H89" s="254"/>
      <c r="I89" s="254"/>
      <c r="J89" s="254"/>
      <c r="K89" s="289"/>
    </row>
    <row r="90" spans="1:11" ht="15.75">
      <c r="A90" s="287"/>
      <c r="B90" s="288"/>
      <c r="C90" s="253"/>
      <c r="D90" s="253"/>
      <c r="E90" s="254"/>
      <c r="F90" s="254"/>
      <c r="G90" s="254"/>
      <c r="H90" s="254"/>
      <c r="I90" s="254"/>
      <c r="J90" s="254"/>
      <c r="K90" s="289"/>
    </row>
    <row r="91" spans="1:11" ht="15.75">
      <c r="A91" s="287"/>
      <c r="B91" s="288"/>
      <c r="C91" s="253"/>
      <c r="D91" s="253"/>
      <c r="E91" s="254"/>
      <c r="F91" s="254"/>
      <c r="G91" s="254"/>
      <c r="H91" s="254"/>
      <c r="I91" s="254"/>
      <c r="J91" s="254"/>
      <c r="K91" s="289"/>
    </row>
    <row r="92" spans="1:11" ht="15.75">
      <c r="A92" s="287"/>
      <c r="B92" s="288"/>
      <c r="C92" s="253"/>
      <c r="D92" s="253"/>
      <c r="E92" s="254"/>
      <c r="F92" s="254"/>
      <c r="G92" s="254"/>
      <c r="H92" s="254"/>
      <c r="I92" s="254"/>
      <c r="J92" s="254"/>
      <c r="K92" s="289"/>
    </row>
    <row r="93" spans="1:11" ht="15.75">
      <c r="A93" s="287"/>
      <c r="B93" s="288"/>
      <c r="C93" s="253"/>
      <c r="D93" s="253"/>
      <c r="E93" s="254"/>
      <c r="F93" s="254"/>
      <c r="G93" s="254"/>
      <c r="H93" s="254"/>
      <c r="I93" s="254"/>
      <c r="J93" s="254"/>
      <c r="K93" s="289"/>
    </row>
    <row r="94" spans="1:11" ht="15.75">
      <c r="A94" s="287"/>
      <c r="B94" s="288"/>
      <c r="C94" s="253"/>
      <c r="D94" s="253"/>
      <c r="E94" s="254"/>
      <c r="F94" s="254"/>
      <c r="G94" s="254"/>
      <c r="H94" s="254"/>
      <c r="I94" s="254"/>
      <c r="J94" s="254"/>
      <c r="K94" s="289"/>
    </row>
    <row r="95" spans="1:11" ht="15.75">
      <c r="A95" s="287"/>
      <c r="B95" s="288"/>
      <c r="C95" s="253"/>
      <c r="D95" s="253"/>
      <c r="E95" s="254"/>
      <c r="F95" s="254"/>
      <c r="G95" s="254"/>
      <c r="H95" s="254"/>
      <c r="I95" s="254"/>
      <c r="J95" s="254"/>
      <c r="K95" s="289"/>
    </row>
    <row r="96" spans="1:11" ht="15.75">
      <c r="A96" s="287"/>
      <c r="B96" s="288"/>
      <c r="C96" s="253"/>
      <c r="D96" s="253"/>
      <c r="E96" s="254"/>
      <c r="F96" s="254"/>
      <c r="G96" s="254"/>
      <c r="H96" s="254"/>
      <c r="I96" s="254"/>
      <c r="J96" s="254"/>
      <c r="K96" s="289"/>
    </row>
    <row r="97" spans="1:11" ht="15.75">
      <c r="A97" s="287"/>
      <c r="B97" s="288"/>
      <c r="C97" s="253"/>
      <c r="D97" s="253"/>
      <c r="E97" s="254"/>
      <c r="F97" s="254"/>
      <c r="G97" s="254"/>
      <c r="H97" s="254"/>
      <c r="I97" s="254"/>
      <c r="J97" s="254"/>
      <c r="K97" s="289"/>
    </row>
    <row r="98" spans="1:11" ht="15.75">
      <c r="A98" s="287"/>
      <c r="B98" s="288"/>
      <c r="C98" s="253"/>
      <c r="D98" s="253"/>
      <c r="E98" s="254"/>
      <c r="F98" s="254"/>
      <c r="G98" s="254"/>
      <c r="H98" s="254"/>
      <c r="I98" s="254"/>
      <c r="J98" s="254"/>
      <c r="K98" s="289"/>
    </row>
    <row r="99" spans="1:11" ht="15.75">
      <c r="A99" s="287"/>
      <c r="B99" s="288"/>
      <c r="C99" s="253"/>
      <c r="D99" s="253"/>
      <c r="E99" s="254"/>
      <c r="F99" s="254"/>
      <c r="G99" s="254"/>
      <c r="H99" s="254"/>
      <c r="I99" s="254"/>
      <c r="J99" s="254"/>
      <c r="K99" s="289"/>
    </row>
    <row r="100" spans="1:11" ht="15.75">
      <c r="A100" s="287"/>
      <c r="B100" s="288"/>
      <c r="C100" s="253"/>
      <c r="D100" s="253"/>
      <c r="E100" s="254"/>
      <c r="F100" s="254"/>
      <c r="G100" s="254"/>
      <c r="H100" s="254"/>
      <c r="I100" s="254"/>
      <c r="J100" s="254"/>
      <c r="K100" s="289"/>
    </row>
    <row r="101" spans="1:11" ht="15.75">
      <c r="A101" s="287"/>
      <c r="B101" s="288"/>
      <c r="C101" s="253"/>
      <c r="D101" s="253"/>
      <c r="E101" s="254"/>
      <c r="F101" s="254"/>
      <c r="G101" s="254"/>
      <c r="H101" s="254"/>
      <c r="I101" s="254"/>
      <c r="J101" s="254"/>
      <c r="K101" s="289"/>
    </row>
    <row r="102" spans="1:11" ht="15.75">
      <c r="A102" s="287"/>
      <c r="B102" s="288"/>
      <c r="C102" s="253"/>
      <c r="D102" s="253"/>
      <c r="E102" s="254"/>
      <c r="F102" s="254"/>
      <c r="G102" s="254"/>
      <c r="H102" s="254"/>
      <c r="I102" s="254"/>
      <c r="J102" s="254"/>
      <c r="K102" s="289"/>
    </row>
    <row r="103" spans="1:11" ht="15.75">
      <c r="A103" s="287"/>
      <c r="B103" s="288"/>
      <c r="C103" s="253"/>
      <c r="D103" s="253"/>
      <c r="E103" s="254"/>
      <c r="F103" s="254"/>
      <c r="G103" s="254"/>
      <c r="H103" s="254"/>
      <c r="I103" s="254"/>
      <c r="J103" s="254"/>
      <c r="K103" s="289"/>
    </row>
    <row r="104" spans="1:11" ht="15.75">
      <c r="A104" s="287"/>
      <c r="B104" s="288"/>
      <c r="C104" s="253"/>
      <c r="D104" s="253"/>
      <c r="E104" s="254"/>
      <c r="F104" s="254"/>
      <c r="G104" s="254"/>
      <c r="H104" s="254"/>
      <c r="I104" s="254"/>
      <c r="J104" s="254"/>
      <c r="K104" s="289"/>
    </row>
    <row r="105" spans="1:11" ht="15.75">
      <c r="A105" s="287"/>
      <c r="B105" s="288"/>
      <c r="C105" s="253"/>
      <c r="D105" s="253"/>
      <c r="E105" s="254"/>
      <c r="F105" s="254"/>
      <c r="G105" s="254"/>
      <c r="H105" s="254"/>
      <c r="I105" s="254"/>
      <c r="J105" s="254"/>
      <c r="K105" s="289"/>
    </row>
    <row r="106" spans="1:11" ht="15.75">
      <c r="A106" s="287"/>
      <c r="B106" s="288"/>
      <c r="C106" s="253"/>
      <c r="D106" s="253"/>
      <c r="E106" s="254"/>
      <c r="F106" s="254"/>
      <c r="G106" s="254"/>
      <c r="H106" s="254"/>
      <c r="I106" s="254"/>
      <c r="J106" s="254"/>
      <c r="K106" s="289"/>
    </row>
    <row r="107" spans="1:11" ht="15.75">
      <c r="A107" s="287"/>
      <c r="B107" s="288"/>
      <c r="C107" s="253"/>
      <c r="D107" s="253"/>
      <c r="E107" s="254"/>
      <c r="F107" s="254"/>
      <c r="G107" s="254"/>
      <c r="H107" s="254"/>
      <c r="I107" s="254"/>
      <c r="J107" s="254"/>
      <c r="K107" s="289"/>
    </row>
    <row r="108" spans="1:11" ht="15.75">
      <c r="A108" s="287"/>
      <c r="B108" s="288"/>
      <c r="C108" s="253"/>
      <c r="D108" s="253"/>
      <c r="E108" s="254"/>
      <c r="F108" s="254"/>
      <c r="G108" s="254"/>
      <c r="H108" s="254"/>
      <c r="I108" s="254"/>
      <c r="J108" s="254"/>
      <c r="K108" s="289"/>
    </row>
    <row r="109" spans="1:11" ht="15.75">
      <c r="A109" s="287"/>
      <c r="B109" s="288"/>
      <c r="C109" s="253"/>
      <c r="D109" s="253"/>
      <c r="E109" s="254"/>
      <c r="F109" s="254"/>
      <c r="G109" s="254"/>
      <c r="H109" s="254"/>
      <c r="I109" s="254"/>
      <c r="J109" s="254"/>
      <c r="K109" s="289"/>
    </row>
    <row r="110" spans="1:11" ht="15.75">
      <c r="A110" s="287"/>
      <c r="B110" s="288"/>
      <c r="C110" s="253"/>
      <c r="D110" s="253"/>
      <c r="E110" s="254"/>
      <c r="F110" s="254"/>
      <c r="G110" s="254"/>
      <c r="H110" s="254"/>
      <c r="I110" s="254"/>
      <c r="J110" s="254"/>
      <c r="K110" s="289"/>
    </row>
    <row r="111" spans="1:11" ht="15.75">
      <c r="A111" s="287"/>
      <c r="B111" s="288"/>
      <c r="C111" s="253"/>
      <c r="D111" s="253"/>
      <c r="E111" s="254"/>
      <c r="F111" s="254"/>
      <c r="G111" s="254"/>
      <c r="H111" s="254"/>
      <c r="I111" s="254"/>
      <c r="J111" s="254"/>
      <c r="K111" s="289"/>
    </row>
    <row r="112" spans="1:11" ht="15.75">
      <c r="A112" s="287"/>
      <c r="B112" s="288"/>
      <c r="C112" s="253"/>
      <c r="D112" s="253"/>
      <c r="E112" s="254"/>
      <c r="F112" s="254"/>
      <c r="G112" s="254"/>
      <c r="H112" s="254"/>
      <c r="I112" s="254"/>
      <c r="J112" s="254"/>
      <c r="K112" s="289"/>
    </row>
    <row r="113" spans="1:11" ht="15.75">
      <c r="A113" s="287"/>
      <c r="B113" s="288"/>
      <c r="C113" s="253"/>
      <c r="D113" s="253"/>
      <c r="E113" s="254"/>
      <c r="F113" s="254"/>
      <c r="G113" s="254"/>
      <c r="H113" s="254"/>
      <c r="I113" s="254"/>
      <c r="J113" s="254"/>
      <c r="K113" s="289"/>
    </row>
    <row r="114" spans="1:11" ht="15.75">
      <c r="A114" s="287"/>
      <c r="B114" s="288"/>
      <c r="C114" s="253"/>
      <c r="D114" s="253"/>
      <c r="E114" s="254"/>
      <c r="F114" s="254"/>
      <c r="G114" s="254"/>
      <c r="H114" s="254"/>
      <c r="I114" s="254"/>
      <c r="J114" s="254"/>
      <c r="K114" s="289"/>
    </row>
    <row r="115" spans="1:11" ht="15.75">
      <c r="A115" s="287"/>
      <c r="B115" s="288"/>
      <c r="C115" s="253"/>
      <c r="D115" s="253"/>
      <c r="E115" s="254"/>
      <c r="F115" s="254"/>
      <c r="G115" s="254"/>
      <c r="H115" s="254"/>
      <c r="I115" s="254"/>
      <c r="J115" s="254"/>
      <c r="K115" s="289"/>
    </row>
    <row r="116" spans="1:11" ht="15.75">
      <c r="A116" s="287"/>
      <c r="B116" s="288"/>
      <c r="C116" s="253"/>
      <c r="D116" s="253"/>
      <c r="E116" s="254"/>
      <c r="F116" s="254"/>
      <c r="G116" s="254"/>
      <c r="H116" s="254"/>
      <c r="I116" s="254"/>
      <c r="J116" s="254"/>
      <c r="K116" s="289"/>
    </row>
    <row r="117" spans="1:11" ht="15.75">
      <c r="A117" s="287"/>
      <c r="B117" s="288"/>
      <c r="C117" s="253"/>
      <c r="D117" s="253"/>
      <c r="E117" s="254"/>
      <c r="F117" s="254"/>
      <c r="G117" s="254"/>
      <c r="H117" s="254"/>
      <c r="I117" s="254"/>
      <c r="J117" s="254"/>
      <c r="K117" s="289"/>
    </row>
    <row r="118" spans="1:11" ht="15.75">
      <c r="A118" s="287"/>
      <c r="B118" s="288"/>
      <c r="C118" s="253"/>
      <c r="D118" s="253"/>
      <c r="E118" s="254"/>
      <c r="F118" s="254"/>
      <c r="G118" s="254"/>
      <c r="H118" s="254"/>
      <c r="I118" s="254"/>
      <c r="J118" s="254"/>
      <c r="K118" s="289"/>
    </row>
    <row r="119" spans="1:11" ht="15.75">
      <c r="A119" s="287"/>
      <c r="B119" s="288"/>
      <c r="C119" s="253"/>
      <c r="D119" s="253"/>
      <c r="E119" s="254"/>
      <c r="F119" s="254"/>
      <c r="G119" s="254"/>
      <c r="H119" s="254"/>
      <c r="I119" s="254"/>
      <c r="J119" s="254"/>
      <c r="K119" s="289"/>
    </row>
    <row r="120" spans="1:11" ht="15.75">
      <c r="A120" s="287"/>
      <c r="B120" s="288"/>
      <c r="C120" s="253"/>
      <c r="D120" s="253"/>
      <c r="E120" s="254"/>
      <c r="F120" s="254"/>
      <c r="G120" s="254"/>
      <c r="H120" s="254"/>
      <c r="I120" s="254"/>
      <c r="J120" s="254"/>
      <c r="K120" s="289"/>
    </row>
    <row r="121" spans="1:11" ht="15.75">
      <c r="A121" s="287"/>
      <c r="B121" s="288"/>
      <c r="C121" s="253"/>
      <c r="D121" s="253"/>
      <c r="E121" s="254"/>
      <c r="F121" s="254"/>
      <c r="G121" s="254"/>
      <c r="H121" s="254"/>
      <c r="I121" s="254"/>
      <c r="J121" s="254"/>
      <c r="K121" s="289"/>
    </row>
    <row r="122" spans="1:11" ht="15.75">
      <c r="A122" s="287"/>
      <c r="B122" s="288"/>
      <c r="C122" s="253"/>
      <c r="D122" s="253"/>
      <c r="E122" s="254"/>
      <c r="F122" s="254"/>
      <c r="G122" s="254"/>
      <c r="H122" s="254"/>
      <c r="I122" s="254"/>
      <c r="J122" s="254"/>
      <c r="K122" s="289"/>
    </row>
    <row r="123" spans="1:11" ht="15.75">
      <c r="A123" s="287"/>
      <c r="B123" s="288"/>
      <c r="C123" s="253"/>
      <c r="D123" s="253"/>
      <c r="E123" s="254"/>
      <c r="F123" s="254"/>
      <c r="G123" s="254"/>
      <c r="H123" s="254"/>
      <c r="I123" s="254"/>
      <c r="J123" s="254"/>
      <c r="K123" s="289"/>
    </row>
    <row r="124" spans="1:11" ht="15.75">
      <c r="A124" s="287"/>
      <c r="B124" s="288"/>
      <c r="C124" s="253"/>
      <c r="D124" s="253"/>
      <c r="E124" s="254"/>
      <c r="F124" s="254"/>
      <c r="G124" s="254"/>
      <c r="H124" s="254"/>
      <c r="I124" s="254"/>
      <c r="J124" s="254"/>
      <c r="K124" s="289"/>
    </row>
    <row r="125" spans="1:11" ht="15.75">
      <c r="A125" s="287"/>
      <c r="B125" s="288"/>
      <c r="C125" s="253"/>
      <c r="D125" s="253"/>
      <c r="E125" s="254"/>
      <c r="F125" s="254"/>
      <c r="G125" s="254"/>
      <c r="H125" s="254"/>
      <c r="I125" s="254"/>
      <c r="J125" s="254"/>
      <c r="K125" s="289"/>
    </row>
    <row r="126" spans="1:11" ht="15.75">
      <c r="A126" s="287"/>
      <c r="B126" s="288"/>
      <c r="C126" s="253"/>
      <c r="D126" s="253"/>
      <c r="E126" s="254"/>
      <c r="F126" s="254"/>
      <c r="G126" s="254"/>
      <c r="H126" s="254"/>
      <c r="I126" s="254"/>
      <c r="J126" s="254"/>
      <c r="K126" s="289"/>
    </row>
    <row r="127" spans="1:11" ht="15.75">
      <c r="A127" s="287"/>
      <c r="B127" s="288"/>
      <c r="C127" s="253"/>
      <c r="D127" s="253"/>
      <c r="E127" s="254"/>
      <c r="F127" s="254"/>
      <c r="G127" s="254"/>
      <c r="H127" s="254"/>
      <c r="I127" s="254"/>
      <c r="J127" s="254"/>
      <c r="K127" s="289"/>
    </row>
    <row r="128" spans="1:11" ht="15.75">
      <c r="A128" s="287"/>
      <c r="B128" s="288"/>
      <c r="C128" s="253"/>
      <c r="D128" s="253"/>
      <c r="E128" s="254"/>
      <c r="F128" s="254"/>
      <c r="G128" s="254"/>
      <c r="H128" s="254"/>
      <c r="I128" s="254"/>
      <c r="J128" s="254"/>
      <c r="K128" s="289"/>
    </row>
    <row r="129" spans="1:11" ht="15.75">
      <c r="A129" s="287"/>
      <c r="B129" s="252"/>
      <c r="C129" s="253"/>
      <c r="D129" s="253"/>
      <c r="E129" s="254"/>
      <c r="F129" s="254"/>
      <c r="G129" s="254"/>
      <c r="H129" s="254"/>
      <c r="I129" s="254"/>
      <c r="J129" s="254"/>
      <c r="K129" s="289"/>
    </row>
    <row r="130" spans="1:11" ht="15.75">
      <c r="A130" s="287"/>
      <c r="B130" s="252"/>
      <c r="C130" s="253"/>
      <c r="D130" s="253"/>
      <c r="E130" s="254"/>
      <c r="F130" s="254"/>
      <c r="G130" s="254"/>
      <c r="H130" s="254"/>
      <c r="I130" s="254"/>
      <c r="J130" s="254"/>
      <c r="K130" s="289"/>
    </row>
    <row r="131" spans="1:11" ht="15.75">
      <c r="A131" s="287"/>
      <c r="B131" s="252"/>
      <c r="C131" s="253"/>
      <c r="D131" s="253"/>
      <c r="E131" s="254"/>
      <c r="F131" s="254"/>
      <c r="G131" s="254"/>
      <c r="H131" s="254"/>
      <c r="I131" s="254"/>
      <c r="J131" s="254"/>
      <c r="K131" s="289"/>
    </row>
    <row r="132" spans="1:11" ht="15.75">
      <c r="A132" s="287"/>
      <c r="B132" s="252"/>
      <c r="C132" s="253"/>
      <c r="D132" s="253"/>
      <c r="E132" s="254"/>
      <c r="F132" s="254"/>
      <c r="G132" s="254"/>
      <c r="H132" s="254"/>
      <c r="I132" s="254"/>
      <c r="J132" s="254"/>
      <c r="K132" s="289"/>
    </row>
    <row r="133" spans="1:11" ht="15.75">
      <c r="A133" s="287"/>
      <c r="B133" s="252"/>
      <c r="C133" s="253"/>
      <c r="D133" s="253"/>
      <c r="E133" s="254"/>
      <c r="F133" s="254"/>
      <c r="G133" s="254"/>
      <c r="H133" s="254"/>
      <c r="I133" s="254"/>
      <c r="J133" s="254"/>
      <c r="K133" s="289"/>
    </row>
    <row r="134" spans="1:11" ht="15.75">
      <c r="A134" s="287"/>
      <c r="B134" s="252"/>
      <c r="C134" s="253"/>
      <c r="D134" s="253"/>
      <c r="E134" s="254"/>
      <c r="F134" s="254"/>
      <c r="G134" s="254"/>
      <c r="H134" s="254"/>
      <c r="I134" s="254"/>
      <c r="J134" s="254"/>
      <c r="K134" s="289"/>
    </row>
    <row r="135" spans="1:11" ht="15.75">
      <c r="A135" s="287"/>
      <c r="B135" s="287"/>
      <c r="C135" s="287"/>
      <c r="D135" s="287"/>
      <c r="E135" s="254"/>
      <c r="F135" s="254"/>
      <c r="G135" s="254"/>
      <c r="H135" s="254"/>
      <c r="I135" s="254"/>
      <c r="J135" s="254"/>
      <c r="K135" s="289"/>
    </row>
    <row r="136" spans="1:11" ht="15.75">
      <c r="A136" s="287"/>
      <c r="B136" s="287"/>
      <c r="C136" s="287"/>
      <c r="D136" s="287"/>
      <c r="E136" s="254"/>
      <c r="F136" s="254"/>
      <c r="G136" s="254"/>
      <c r="H136" s="254"/>
      <c r="I136" s="254"/>
      <c r="J136" s="254"/>
      <c r="K136" s="289"/>
    </row>
    <row r="137" spans="1:11" ht="15.75">
      <c r="A137" s="287"/>
      <c r="B137" s="287"/>
      <c r="C137" s="287"/>
      <c r="D137" s="287"/>
      <c r="E137" s="254"/>
      <c r="F137" s="254"/>
      <c r="G137" s="254"/>
      <c r="H137" s="254"/>
      <c r="I137" s="254"/>
      <c r="J137" s="254"/>
      <c r="K137" s="289"/>
    </row>
    <row r="138" spans="1:11" ht="15.75">
      <c r="A138" s="287"/>
      <c r="B138" s="287"/>
      <c r="C138" s="287"/>
      <c r="D138" s="287"/>
      <c r="E138" s="254"/>
      <c r="F138" s="254"/>
      <c r="G138" s="254"/>
      <c r="H138" s="254"/>
      <c r="I138" s="254"/>
      <c r="J138" s="254"/>
      <c r="K138" s="289"/>
    </row>
    <row r="139" spans="1:11" ht="15.75">
      <c r="A139" s="287"/>
      <c r="B139" s="287"/>
      <c r="C139" s="287"/>
      <c r="D139" s="287"/>
      <c r="E139" s="254"/>
      <c r="F139" s="254"/>
      <c r="G139" s="254"/>
      <c r="H139" s="254"/>
      <c r="I139" s="254"/>
      <c r="J139" s="254"/>
      <c r="K139" s="289"/>
    </row>
    <row r="140" spans="1:11" ht="15.75">
      <c r="A140" s="287"/>
      <c r="B140" s="287"/>
      <c r="C140" s="287"/>
      <c r="D140" s="287"/>
      <c r="E140" s="254"/>
      <c r="F140" s="254"/>
      <c r="G140" s="254"/>
      <c r="H140" s="254"/>
      <c r="I140" s="254"/>
      <c r="J140" s="254"/>
      <c r="K140" s="289"/>
    </row>
    <row r="141" spans="1:11" ht="15.75">
      <c r="A141" s="287"/>
      <c r="B141" s="287"/>
      <c r="C141" s="287"/>
      <c r="D141" s="287"/>
      <c r="E141" s="254"/>
      <c r="F141" s="254"/>
      <c r="G141" s="254"/>
      <c r="H141" s="254"/>
      <c r="I141" s="254"/>
      <c r="J141" s="254"/>
      <c r="K141" s="289"/>
    </row>
    <row r="142" spans="1:11" ht="15.75">
      <c r="A142" s="287"/>
      <c r="B142" s="287"/>
      <c r="C142" s="287"/>
      <c r="D142" s="287"/>
      <c r="E142" s="254"/>
      <c r="F142" s="254"/>
      <c r="G142" s="254"/>
      <c r="H142" s="254"/>
      <c r="I142" s="254"/>
      <c r="J142" s="254"/>
      <c r="K142" s="289"/>
    </row>
    <row r="143" spans="1:11" ht="15.75">
      <c r="A143" s="287"/>
      <c r="B143" s="287"/>
      <c r="C143" s="287"/>
      <c r="D143" s="287"/>
      <c r="E143" s="254"/>
      <c r="F143" s="254"/>
      <c r="G143" s="254"/>
      <c r="H143" s="254"/>
      <c r="I143" s="254"/>
      <c r="J143" s="254"/>
      <c r="K143" s="289"/>
    </row>
    <row r="144" spans="1:11" ht="15.75">
      <c r="A144" s="287"/>
      <c r="B144" s="287"/>
      <c r="C144" s="287"/>
      <c r="D144" s="287"/>
      <c r="E144" s="254"/>
      <c r="F144" s="254"/>
      <c r="G144" s="254"/>
      <c r="H144" s="254"/>
      <c r="I144" s="254"/>
      <c r="J144" s="254"/>
      <c r="K144" s="289"/>
    </row>
    <row r="145" spans="1:11" ht="15.75">
      <c r="A145" s="287"/>
      <c r="B145" s="287"/>
      <c r="C145" s="287"/>
      <c r="D145" s="287"/>
      <c r="E145" s="254"/>
      <c r="F145" s="254"/>
      <c r="G145" s="254"/>
      <c r="H145" s="254"/>
      <c r="I145" s="254"/>
      <c r="J145" s="254"/>
      <c r="K145" s="289"/>
    </row>
    <row r="146" spans="1:11" ht="15.75">
      <c r="A146" s="287"/>
      <c r="B146" s="287"/>
      <c r="C146" s="287"/>
      <c r="D146" s="287"/>
      <c r="E146" s="254"/>
      <c r="F146" s="254"/>
      <c r="G146" s="254"/>
      <c r="H146" s="254"/>
      <c r="I146" s="254"/>
      <c r="J146" s="254"/>
      <c r="K146" s="289"/>
    </row>
    <row r="147" spans="1:11" ht="15.75">
      <c r="A147" s="287"/>
      <c r="B147" s="287"/>
      <c r="C147" s="287"/>
      <c r="D147" s="287"/>
      <c r="E147" s="254"/>
      <c r="F147" s="254"/>
      <c r="G147" s="254"/>
      <c r="H147" s="254"/>
      <c r="I147" s="254"/>
      <c r="J147" s="254"/>
      <c r="K147" s="289"/>
    </row>
    <row r="148" spans="1:11" ht="15.75">
      <c r="A148" s="287"/>
      <c r="B148" s="287"/>
      <c r="C148" s="287"/>
      <c r="D148" s="287"/>
      <c r="E148" s="254"/>
      <c r="F148" s="254"/>
      <c r="G148" s="254"/>
      <c r="H148" s="254"/>
      <c r="I148" s="254"/>
      <c r="J148" s="254"/>
      <c r="K148" s="289"/>
    </row>
    <row r="149" spans="1:11" ht="15.75">
      <c r="A149" s="287"/>
      <c r="B149" s="287"/>
      <c r="C149" s="287"/>
      <c r="D149" s="287"/>
      <c r="E149" s="254"/>
      <c r="F149" s="254"/>
      <c r="G149" s="254"/>
      <c r="H149" s="254"/>
      <c r="I149" s="254"/>
      <c r="J149" s="254"/>
      <c r="K149" s="289"/>
    </row>
    <row r="150" spans="1:11" ht="15.75">
      <c r="A150" s="287"/>
      <c r="B150" s="287"/>
      <c r="C150" s="287"/>
      <c r="D150" s="287"/>
      <c r="E150" s="254"/>
      <c r="F150" s="254"/>
      <c r="G150" s="254"/>
      <c r="H150" s="254"/>
      <c r="I150" s="254"/>
      <c r="J150" s="254"/>
      <c r="K150" s="289"/>
    </row>
    <row r="151" spans="1:11" ht="15.75">
      <c r="A151" s="287"/>
      <c r="B151" s="287"/>
      <c r="C151" s="287"/>
      <c r="D151" s="287"/>
      <c r="E151" s="254"/>
      <c r="F151" s="254"/>
      <c r="G151" s="254"/>
      <c r="H151" s="254"/>
      <c r="I151" s="254"/>
      <c r="J151" s="254"/>
      <c r="K151" s="289"/>
    </row>
    <row r="152" spans="1:11" ht="15.75">
      <c r="A152" s="287"/>
      <c r="B152" s="287"/>
      <c r="C152" s="287"/>
      <c r="D152" s="287"/>
      <c r="E152" s="254"/>
      <c r="F152" s="254"/>
      <c r="G152" s="254"/>
      <c r="H152" s="254"/>
      <c r="I152" s="254"/>
      <c r="J152" s="254"/>
      <c r="K152" s="289"/>
    </row>
    <row r="153" spans="1:11" ht="15.75">
      <c r="A153" s="287"/>
      <c r="B153" s="287"/>
      <c r="C153" s="287"/>
      <c r="D153" s="287"/>
      <c r="E153" s="254"/>
      <c r="F153" s="254"/>
      <c r="G153" s="254"/>
      <c r="H153" s="254"/>
      <c r="I153" s="254"/>
      <c r="J153" s="254"/>
      <c r="K153" s="289"/>
    </row>
    <row r="154" spans="1:11" ht="15.75">
      <c r="A154" s="287"/>
      <c r="B154" s="287"/>
      <c r="C154" s="287"/>
      <c r="D154" s="287"/>
      <c r="E154" s="254"/>
      <c r="F154" s="254"/>
      <c r="G154" s="254"/>
      <c r="H154" s="254"/>
      <c r="I154" s="254"/>
      <c r="J154" s="254"/>
      <c r="K154" s="289"/>
    </row>
    <row r="155" spans="1:11" ht="15.75">
      <c r="A155" s="287"/>
      <c r="B155" s="287"/>
      <c r="C155" s="287"/>
      <c r="D155" s="287"/>
      <c r="E155" s="254"/>
      <c r="F155" s="254"/>
      <c r="G155" s="254"/>
      <c r="H155" s="254"/>
      <c r="I155" s="254"/>
      <c r="J155" s="254"/>
      <c r="K155" s="289"/>
    </row>
    <row r="156" spans="1:11" ht="15.75">
      <c r="A156" s="287"/>
      <c r="B156" s="287"/>
      <c r="C156" s="287"/>
      <c r="D156" s="287"/>
      <c r="E156" s="254"/>
      <c r="F156" s="254"/>
      <c r="G156" s="254"/>
      <c r="H156" s="254"/>
      <c r="I156" s="254"/>
      <c r="J156" s="254"/>
      <c r="K156" s="289"/>
    </row>
    <row r="157" spans="1:11" ht="15.75">
      <c r="A157" s="287"/>
      <c r="B157" s="287"/>
      <c r="C157" s="287"/>
      <c r="D157" s="287"/>
      <c r="E157" s="254"/>
      <c r="F157" s="254"/>
      <c r="G157" s="254"/>
      <c r="H157" s="254"/>
      <c r="I157" s="254"/>
      <c r="J157" s="254"/>
      <c r="K157" s="289"/>
    </row>
    <row r="158" spans="1:11" ht="15.75">
      <c r="A158" s="287"/>
      <c r="B158" s="287"/>
      <c r="C158" s="287"/>
      <c r="D158" s="287"/>
      <c r="E158" s="254"/>
      <c r="F158" s="254"/>
      <c r="G158" s="254"/>
      <c r="H158" s="254"/>
      <c r="I158" s="254"/>
      <c r="J158" s="254"/>
      <c r="K158" s="289"/>
    </row>
    <row r="159" spans="1:11" ht="15.75">
      <c r="A159" s="287"/>
      <c r="B159" s="287"/>
      <c r="C159" s="287"/>
      <c r="D159" s="287"/>
      <c r="E159" s="254"/>
      <c r="F159" s="254"/>
      <c r="G159" s="254"/>
      <c r="H159" s="254"/>
      <c r="I159" s="254"/>
      <c r="J159" s="254"/>
      <c r="K159" s="289"/>
    </row>
    <row r="160" spans="1:11" ht="15.75">
      <c r="A160" s="287"/>
      <c r="B160" s="287"/>
      <c r="C160" s="287"/>
      <c r="D160" s="287"/>
      <c r="E160" s="254"/>
      <c r="F160" s="254"/>
      <c r="G160" s="254"/>
      <c r="H160" s="254"/>
      <c r="I160" s="254"/>
      <c r="J160" s="254"/>
      <c r="K160" s="289"/>
    </row>
    <row r="161" spans="1:11" ht="15.75">
      <c r="A161" s="287"/>
      <c r="B161" s="287"/>
      <c r="C161" s="287"/>
      <c r="D161" s="287"/>
      <c r="E161" s="254"/>
      <c r="F161" s="254"/>
      <c r="G161" s="254"/>
      <c r="H161" s="254"/>
      <c r="I161" s="254"/>
      <c r="J161" s="254"/>
      <c r="K161" s="289"/>
    </row>
    <row r="162" spans="1:11" ht="15.75">
      <c r="A162" s="287"/>
      <c r="B162" s="287"/>
      <c r="C162" s="287"/>
      <c r="D162" s="287"/>
      <c r="E162" s="254"/>
      <c r="F162" s="254"/>
      <c r="G162" s="254"/>
      <c r="H162" s="254"/>
      <c r="I162" s="254"/>
      <c r="J162" s="254"/>
      <c r="K162" s="289"/>
    </row>
    <row r="163" spans="1:11" ht="15.75">
      <c r="A163" s="287"/>
      <c r="B163" s="287"/>
      <c r="C163" s="287"/>
      <c r="D163" s="287"/>
      <c r="E163" s="254"/>
      <c r="F163" s="254"/>
      <c r="G163" s="254"/>
      <c r="H163" s="254"/>
      <c r="I163" s="254"/>
      <c r="J163" s="254"/>
      <c r="K163" s="289"/>
    </row>
    <row r="164" spans="1:11" ht="15.75">
      <c r="A164" s="287"/>
      <c r="B164" s="287"/>
      <c r="C164" s="287"/>
      <c r="D164" s="287"/>
      <c r="E164" s="254"/>
      <c r="F164" s="254"/>
      <c r="G164" s="254"/>
      <c r="H164" s="254"/>
      <c r="I164" s="254"/>
      <c r="J164" s="254"/>
      <c r="K164" s="289"/>
    </row>
    <row r="165" spans="1:11" ht="15.75">
      <c r="A165" s="287"/>
      <c r="B165" s="287"/>
      <c r="C165" s="287"/>
      <c r="D165" s="287"/>
      <c r="E165" s="254"/>
      <c r="F165" s="254"/>
      <c r="G165" s="254"/>
      <c r="H165" s="254"/>
      <c r="I165" s="254"/>
      <c r="J165" s="254"/>
      <c r="K165" s="289"/>
    </row>
    <row r="166" spans="1:11" ht="15.75">
      <c r="A166" s="287"/>
      <c r="B166" s="287"/>
      <c r="C166" s="287"/>
      <c r="D166" s="287"/>
      <c r="E166" s="254"/>
      <c r="F166" s="254"/>
      <c r="G166" s="254"/>
      <c r="H166" s="254"/>
      <c r="I166" s="254"/>
      <c r="J166" s="254"/>
      <c r="K166" s="289"/>
    </row>
    <row r="167" spans="1:11" ht="15.75">
      <c r="A167" s="287"/>
      <c r="B167" s="287"/>
      <c r="C167" s="287"/>
      <c r="D167" s="287"/>
      <c r="E167" s="254"/>
      <c r="F167" s="254"/>
      <c r="G167" s="254"/>
      <c r="H167" s="254"/>
      <c r="I167" s="254"/>
      <c r="J167" s="254"/>
      <c r="K167" s="289"/>
    </row>
    <row r="168" spans="1:11" ht="15.75">
      <c r="A168" s="287"/>
      <c r="B168" s="287"/>
      <c r="C168" s="287"/>
      <c r="D168" s="287"/>
      <c r="E168" s="254"/>
      <c r="F168" s="254"/>
      <c r="G168" s="254"/>
      <c r="H168" s="254"/>
      <c r="I168" s="254"/>
      <c r="J168" s="254"/>
      <c r="K168" s="289"/>
    </row>
    <row r="169" spans="1:11" ht="15.75">
      <c r="A169" s="287"/>
      <c r="B169" s="287"/>
      <c r="C169" s="287"/>
      <c r="D169" s="287"/>
      <c r="E169" s="254"/>
      <c r="F169" s="254"/>
      <c r="G169" s="254"/>
      <c r="H169" s="254"/>
      <c r="I169" s="254"/>
      <c r="J169" s="254"/>
      <c r="K169" s="289"/>
    </row>
    <row r="170" spans="1:11" ht="15.75">
      <c r="A170" s="287"/>
      <c r="B170" s="287"/>
      <c r="C170" s="287"/>
      <c r="D170" s="287"/>
      <c r="E170" s="254"/>
      <c r="F170" s="254"/>
      <c r="G170" s="254"/>
      <c r="H170" s="254"/>
      <c r="I170" s="254"/>
      <c r="J170" s="254"/>
      <c r="K170" s="289"/>
    </row>
    <row r="171" spans="1:11" ht="15.75">
      <c r="A171" s="287"/>
      <c r="B171" s="287"/>
      <c r="C171" s="287"/>
      <c r="D171" s="287"/>
      <c r="E171" s="254"/>
      <c r="F171" s="254"/>
      <c r="G171" s="254"/>
      <c r="H171" s="254"/>
      <c r="I171" s="254"/>
      <c r="J171" s="254"/>
      <c r="K171" s="289"/>
    </row>
    <row r="172" spans="1:11" ht="15.75">
      <c r="A172" s="287"/>
      <c r="B172" s="287"/>
      <c r="C172" s="287"/>
      <c r="D172" s="287"/>
      <c r="E172" s="254"/>
      <c r="F172" s="254"/>
      <c r="G172" s="254"/>
      <c r="H172" s="254"/>
      <c r="I172" s="254"/>
      <c r="J172" s="254"/>
      <c r="K172" s="289"/>
    </row>
    <row r="173" spans="1:11" ht="15.75">
      <c r="A173" s="287"/>
      <c r="B173" s="287"/>
      <c r="C173" s="287"/>
      <c r="D173" s="287"/>
      <c r="E173" s="254"/>
      <c r="F173" s="254"/>
      <c r="G173" s="254"/>
      <c r="H173" s="254"/>
      <c r="I173" s="254"/>
      <c r="J173" s="254"/>
      <c r="K173" s="289"/>
    </row>
    <row r="174" spans="1:11" ht="15.75">
      <c r="A174" s="287"/>
      <c r="B174" s="287"/>
      <c r="C174" s="287"/>
      <c r="D174" s="287"/>
      <c r="E174" s="254"/>
      <c r="F174" s="254"/>
      <c r="G174" s="254"/>
      <c r="H174" s="254"/>
      <c r="I174" s="254"/>
      <c r="J174" s="254"/>
      <c r="K174" s="289"/>
    </row>
    <row r="175" spans="1:11" ht="15.75">
      <c r="A175" s="287"/>
      <c r="B175" s="287"/>
      <c r="C175" s="287"/>
      <c r="D175" s="287"/>
      <c r="E175" s="254"/>
      <c r="F175" s="254"/>
      <c r="G175" s="254"/>
      <c r="H175" s="254"/>
      <c r="I175" s="254"/>
      <c r="J175" s="254"/>
      <c r="K175" s="289"/>
    </row>
    <row r="176" spans="1:11" ht="15.75">
      <c r="A176" s="287"/>
      <c r="B176" s="287"/>
      <c r="C176" s="287"/>
      <c r="D176" s="287"/>
      <c r="E176" s="254"/>
      <c r="F176" s="254"/>
      <c r="G176" s="254"/>
      <c r="H176" s="254"/>
      <c r="I176" s="254"/>
      <c r="J176" s="254"/>
      <c r="K176" s="289"/>
    </row>
    <row r="177" spans="1:11" ht="15.75">
      <c r="A177" s="287"/>
      <c r="B177" s="287"/>
      <c r="C177" s="287"/>
      <c r="D177" s="287"/>
      <c r="E177" s="254"/>
      <c r="F177" s="254"/>
      <c r="G177" s="254"/>
      <c r="H177" s="254"/>
      <c r="I177" s="254"/>
      <c r="J177" s="254"/>
      <c r="K177" s="289"/>
    </row>
    <row r="178" spans="1:11" ht="15.75">
      <c r="A178" s="287"/>
      <c r="B178" s="287"/>
      <c r="C178" s="287"/>
      <c r="D178" s="287"/>
      <c r="E178" s="254"/>
      <c r="F178" s="254"/>
      <c r="G178" s="254"/>
      <c r="H178" s="254"/>
      <c r="I178" s="254"/>
      <c r="J178" s="254"/>
      <c r="K178" s="289"/>
    </row>
    <row r="179" spans="1:11" ht="15.75">
      <c r="A179" s="287"/>
      <c r="B179" s="287"/>
      <c r="C179" s="287"/>
      <c r="D179" s="287"/>
      <c r="E179" s="254"/>
      <c r="F179" s="254"/>
      <c r="G179" s="254"/>
      <c r="H179" s="254"/>
      <c r="I179" s="254"/>
      <c r="J179" s="254"/>
      <c r="K179" s="289"/>
    </row>
    <row r="180" spans="1:11" ht="15.75">
      <c r="A180" s="287"/>
      <c r="B180" s="287"/>
      <c r="C180" s="287"/>
      <c r="D180" s="287"/>
      <c r="E180" s="254"/>
      <c r="F180" s="254"/>
      <c r="G180" s="254"/>
      <c r="H180" s="254"/>
      <c r="I180" s="254"/>
      <c r="J180" s="254"/>
      <c r="K180" s="289"/>
    </row>
    <row r="181" spans="1:11" ht="15.75">
      <c r="A181" s="287"/>
      <c r="B181" s="287"/>
      <c r="C181" s="287"/>
      <c r="D181" s="287"/>
      <c r="E181" s="254"/>
      <c r="F181" s="254"/>
      <c r="G181" s="254"/>
      <c r="H181" s="254"/>
      <c r="I181" s="254"/>
      <c r="J181" s="254"/>
      <c r="K181" s="289"/>
    </row>
    <row r="182" spans="1:11" ht="15.75">
      <c r="A182" s="287"/>
      <c r="B182" s="287"/>
      <c r="C182" s="287"/>
      <c r="D182" s="287"/>
      <c r="E182" s="254"/>
      <c r="F182" s="254"/>
      <c r="G182" s="254"/>
      <c r="H182" s="254"/>
      <c r="I182" s="254"/>
      <c r="J182" s="254"/>
      <c r="K182" s="289"/>
    </row>
    <row r="183" spans="1:11" ht="15.75">
      <c r="A183" s="287"/>
      <c r="B183" s="287"/>
      <c r="C183" s="287"/>
      <c r="D183" s="287"/>
      <c r="E183" s="254"/>
      <c r="F183" s="254"/>
      <c r="G183" s="254"/>
      <c r="H183" s="254"/>
      <c r="I183" s="254"/>
      <c r="J183" s="254"/>
      <c r="K183" s="289"/>
    </row>
    <row r="184" spans="1:11" ht="15.75">
      <c r="A184" s="287"/>
      <c r="B184" s="287"/>
      <c r="C184" s="287"/>
      <c r="D184" s="287"/>
      <c r="E184" s="254"/>
      <c r="F184" s="254"/>
      <c r="G184" s="254"/>
      <c r="H184" s="254"/>
      <c r="I184" s="254"/>
      <c r="J184" s="254"/>
      <c r="K184" s="289"/>
    </row>
    <row r="185" spans="1:11" ht="15.75">
      <c r="A185" s="287"/>
      <c r="B185" s="287"/>
      <c r="C185" s="287"/>
      <c r="D185" s="287"/>
      <c r="E185" s="254"/>
      <c r="F185" s="254"/>
      <c r="G185" s="254"/>
      <c r="H185" s="254"/>
      <c r="I185" s="254"/>
      <c r="J185" s="254"/>
      <c r="K185" s="289"/>
    </row>
    <row r="186" spans="1:11" ht="15.75">
      <c r="A186" s="287"/>
      <c r="B186" s="287"/>
      <c r="C186" s="287"/>
      <c r="D186" s="287"/>
      <c r="E186" s="254"/>
      <c r="F186" s="254"/>
      <c r="G186" s="254"/>
      <c r="H186" s="254"/>
      <c r="I186" s="254"/>
      <c r="J186" s="254"/>
      <c r="K186" s="289"/>
    </row>
    <row r="187" spans="1:11" ht="15.75">
      <c r="A187" s="287"/>
      <c r="B187" s="287"/>
      <c r="C187" s="287"/>
      <c r="D187" s="287"/>
      <c r="E187" s="254"/>
      <c r="F187" s="254"/>
      <c r="G187" s="254"/>
      <c r="H187" s="254"/>
      <c r="I187" s="254"/>
      <c r="J187" s="254"/>
      <c r="K187" s="289"/>
    </row>
    <row r="188" spans="1:11" ht="15.75">
      <c r="A188" s="287"/>
      <c r="B188" s="287"/>
      <c r="C188" s="287"/>
      <c r="D188" s="287"/>
      <c r="E188" s="254"/>
      <c r="F188" s="254"/>
      <c r="G188" s="254"/>
      <c r="H188" s="254"/>
      <c r="I188" s="254"/>
      <c r="J188" s="254"/>
      <c r="K188" s="289"/>
    </row>
    <row r="189" spans="1:11" ht="15.75">
      <c r="A189" s="287"/>
      <c r="B189" s="287"/>
      <c r="C189" s="287"/>
      <c r="D189" s="287"/>
      <c r="E189" s="254"/>
      <c r="F189" s="254"/>
      <c r="G189" s="254"/>
      <c r="H189" s="254"/>
      <c r="I189" s="254"/>
      <c r="J189" s="254"/>
      <c r="K189" s="289"/>
    </row>
    <row r="190" spans="1:11" ht="15.75">
      <c r="A190" s="287"/>
      <c r="B190" s="287"/>
      <c r="C190" s="287"/>
      <c r="D190" s="287"/>
      <c r="E190" s="254"/>
      <c r="F190" s="254"/>
      <c r="G190" s="254"/>
      <c r="H190" s="254"/>
      <c r="I190" s="254"/>
      <c r="J190" s="254"/>
      <c r="K190" s="289"/>
    </row>
    <row r="191" spans="1:11" ht="15.75">
      <c r="A191" s="287"/>
      <c r="B191" s="287"/>
      <c r="C191" s="287"/>
      <c r="D191" s="287"/>
      <c r="E191" s="254"/>
      <c r="F191" s="254"/>
      <c r="G191" s="254"/>
      <c r="H191" s="254"/>
      <c r="I191" s="254"/>
      <c r="J191" s="254"/>
      <c r="K191" s="289"/>
    </row>
    <row r="192" spans="1:11" ht="15.75">
      <c r="A192" s="287"/>
      <c r="B192" s="287"/>
      <c r="C192" s="287"/>
      <c r="D192" s="287"/>
      <c r="E192" s="254"/>
      <c r="F192" s="254"/>
      <c r="G192" s="254"/>
      <c r="H192" s="254"/>
      <c r="I192" s="254"/>
      <c r="J192" s="254"/>
      <c r="K192" s="289"/>
    </row>
    <row r="193" spans="1:11" ht="15.75">
      <c r="A193" s="287"/>
      <c r="B193" s="287"/>
      <c r="C193" s="287"/>
      <c r="D193" s="287"/>
      <c r="E193" s="254"/>
      <c r="F193" s="254"/>
      <c r="G193" s="254"/>
      <c r="H193" s="254"/>
      <c r="I193" s="254"/>
      <c r="J193" s="254"/>
      <c r="K193" s="289"/>
    </row>
    <row r="194" spans="1:11" ht="15.75">
      <c r="A194" s="287"/>
      <c r="B194" s="287"/>
      <c r="C194" s="287"/>
      <c r="D194" s="287"/>
      <c r="E194" s="254"/>
      <c r="F194" s="254"/>
      <c r="G194" s="254"/>
      <c r="H194" s="254"/>
      <c r="I194" s="254"/>
      <c r="J194" s="254"/>
      <c r="K194" s="289"/>
    </row>
    <row r="195" spans="1:11" ht="15.75">
      <c r="A195" s="287"/>
      <c r="B195" s="287"/>
      <c r="C195" s="287"/>
      <c r="D195" s="287"/>
      <c r="E195" s="254"/>
      <c r="F195" s="254"/>
      <c r="G195" s="254"/>
      <c r="H195" s="254"/>
      <c r="I195" s="254"/>
      <c r="J195" s="254"/>
      <c r="K195" s="289"/>
    </row>
    <row r="196" spans="1:11" ht="15.75">
      <c r="A196" s="287"/>
      <c r="B196" s="287"/>
      <c r="C196" s="287"/>
      <c r="D196" s="287"/>
      <c r="E196" s="254"/>
      <c r="F196" s="254"/>
      <c r="G196" s="254"/>
      <c r="H196" s="254"/>
      <c r="I196" s="254"/>
      <c r="J196" s="254"/>
      <c r="K196" s="289"/>
    </row>
    <row r="197" spans="1:11" ht="15.75">
      <c r="A197" s="287"/>
      <c r="B197" s="287"/>
      <c r="C197" s="287"/>
      <c r="D197" s="287"/>
      <c r="E197" s="254"/>
      <c r="F197" s="254"/>
      <c r="G197" s="254"/>
      <c r="H197" s="254"/>
      <c r="I197" s="254"/>
      <c r="J197" s="254"/>
      <c r="K197" s="289"/>
    </row>
    <row r="198" spans="1:11" ht="15.75">
      <c r="A198" s="287"/>
      <c r="B198" s="287"/>
      <c r="C198" s="287"/>
      <c r="D198" s="287"/>
      <c r="E198" s="254"/>
      <c r="F198" s="254"/>
      <c r="G198" s="254"/>
      <c r="H198" s="254"/>
      <c r="I198" s="254"/>
      <c r="J198" s="254"/>
      <c r="K198" s="289"/>
    </row>
    <row r="199" spans="1:11" ht="15.75">
      <c r="A199" s="287"/>
      <c r="B199" s="287"/>
      <c r="C199" s="287"/>
      <c r="D199" s="287"/>
      <c r="E199" s="254"/>
      <c r="F199" s="254"/>
      <c r="G199" s="254"/>
      <c r="H199" s="254"/>
      <c r="I199" s="254"/>
      <c r="J199" s="254"/>
      <c r="K199" s="289"/>
    </row>
    <row r="200" spans="1:11" ht="15.75">
      <c r="A200" s="287"/>
      <c r="B200" s="287"/>
      <c r="C200" s="287"/>
      <c r="D200" s="287"/>
      <c r="E200" s="254"/>
      <c r="F200" s="254"/>
      <c r="G200" s="254"/>
      <c r="H200" s="254"/>
      <c r="I200" s="254"/>
      <c r="J200" s="254"/>
      <c r="K200" s="289"/>
    </row>
    <row r="201" spans="1:11" ht="15.75">
      <c r="A201" s="287"/>
      <c r="B201" s="287"/>
      <c r="C201" s="287"/>
      <c r="D201" s="287"/>
      <c r="E201" s="254"/>
      <c r="F201" s="254"/>
      <c r="G201" s="254"/>
      <c r="H201" s="254"/>
      <c r="I201" s="254"/>
      <c r="J201" s="254"/>
      <c r="K201" s="289"/>
    </row>
    <row r="202" spans="1:11" ht="15.75">
      <c r="A202" s="287"/>
      <c r="B202" s="287"/>
      <c r="C202" s="287"/>
      <c r="D202" s="287"/>
      <c r="E202" s="254"/>
      <c r="F202" s="254"/>
      <c r="G202" s="254"/>
      <c r="H202" s="254"/>
      <c r="I202" s="254"/>
      <c r="J202" s="254"/>
      <c r="K202" s="289"/>
    </row>
    <row r="203" spans="1:11" ht="15.75">
      <c r="A203" s="287"/>
      <c r="B203" s="287"/>
      <c r="C203" s="287"/>
      <c r="D203" s="287"/>
      <c r="E203" s="254"/>
      <c r="F203" s="254"/>
      <c r="G203" s="254"/>
      <c r="H203" s="254"/>
      <c r="I203" s="254"/>
      <c r="J203" s="254"/>
      <c r="K203" s="289"/>
    </row>
    <row r="204" spans="1:11" ht="15.75">
      <c r="A204" s="287"/>
      <c r="B204" s="287"/>
      <c r="C204" s="287"/>
      <c r="D204" s="287"/>
      <c r="E204" s="254"/>
      <c r="F204" s="254"/>
      <c r="G204" s="254"/>
      <c r="H204" s="254"/>
      <c r="I204" s="254"/>
      <c r="J204" s="254"/>
      <c r="K204" s="289"/>
    </row>
    <row r="205" spans="1:11" ht="15.75">
      <c r="A205" s="287"/>
      <c r="B205" s="287"/>
      <c r="C205" s="287"/>
      <c r="D205" s="287"/>
      <c r="E205" s="254"/>
      <c r="F205" s="254"/>
      <c r="G205" s="254"/>
      <c r="H205" s="254"/>
      <c r="I205" s="254"/>
      <c r="J205" s="254"/>
      <c r="K205" s="289"/>
    </row>
    <row r="206" spans="1:11" ht="15.75">
      <c r="A206" s="287"/>
      <c r="B206" s="287"/>
      <c r="C206" s="287"/>
      <c r="D206" s="287"/>
      <c r="E206" s="254"/>
      <c r="F206" s="254"/>
      <c r="G206" s="254"/>
      <c r="H206" s="254"/>
      <c r="I206" s="254"/>
      <c r="J206" s="254"/>
      <c r="K206" s="289"/>
    </row>
    <row r="207" spans="1:11" ht="15.75">
      <c r="A207" s="287"/>
      <c r="B207" s="287"/>
      <c r="C207" s="287"/>
      <c r="D207" s="287"/>
      <c r="E207" s="254"/>
      <c r="F207" s="254"/>
      <c r="G207" s="254"/>
      <c r="H207" s="254"/>
      <c r="I207" s="254"/>
      <c r="J207" s="254"/>
      <c r="K207" s="289"/>
    </row>
    <row r="208" spans="1:11" ht="15.75">
      <c r="A208" s="287"/>
      <c r="B208" s="287"/>
      <c r="C208" s="287"/>
      <c r="D208" s="287"/>
      <c r="E208" s="254"/>
      <c r="F208" s="254"/>
      <c r="G208" s="254"/>
      <c r="H208" s="254"/>
      <c r="I208" s="254"/>
      <c r="J208" s="254"/>
      <c r="K208" s="289"/>
    </row>
    <row r="209" spans="1:11" ht="15.75">
      <c r="A209" s="287"/>
      <c r="B209" s="287"/>
      <c r="C209" s="287"/>
      <c r="D209" s="287"/>
      <c r="E209" s="254"/>
      <c r="F209" s="254"/>
      <c r="G209" s="254"/>
      <c r="H209" s="254"/>
      <c r="I209" s="254"/>
      <c r="J209" s="254"/>
      <c r="K209" s="289"/>
    </row>
    <row r="210" spans="1:11" ht="15.75">
      <c r="A210" s="287"/>
      <c r="B210" s="287"/>
      <c r="C210" s="287"/>
      <c r="D210" s="287"/>
      <c r="E210" s="254"/>
      <c r="F210" s="254"/>
      <c r="G210" s="254"/>
      <c r="H210" s="254"/>
      <c r="I210" s="254"/>
      <c r="J210" s="254"/>
      <c r="K210" s="289"/>
    </row>
    <row r="211" spans="1:11" ht="15.75">
      <c r="A211" s="287"/>
      <c r="B211" s="287"/>
      <c r="C211" s="287"/>
      <c r="D211" s="287"/>
      <c r="E211" s="254"/>
      <c r="F211" s="254"/>
      <c r="G211" s="254"/>
      <c r="H211" s="254"/>
      <c r="I211" s="254"/>
      <c r="J211" s="254"/>
      <c r="K211" s="289"/>
    </row>
    <row r="212" spans="1:11" ht="15.75">
      <c r="A212" s="287"/>
      <c r="B212" s="287"/>
      <c r="C212" s="287"/>
      <c r="D212" s="287"/>
      <c r="E212" s="254"/>
      <c r="F212" s="254"/>
      <c r="G212" s="254"/>
      <c r="H212" s="254"/>
      <c r="I212" s="254"/>
      <c r="J212" s="254"/>
      <c r="K212" s="289"/>
    </row>
    <row r="213" spans="1:11" ht="15.75">
      <c r="A213" s="287"/>
      <c r="B213" s="287"/>
      <c r="C213" s="287"/>
      <c r="D213" s="287"/>
      <c r="E213" s="254"/>
      <c r="F213" s="254"/>
      <c r="G213" s="254"/>
      <c r="H213" s="254"/>
      <c r="I213" s="254"/>
      <c r="J213" s="254"/>
      <c r="K213" s="289"/>
    </row>
    <row r="214" spans="1:11" ht="15.75">
      <c r="A214" s="287"/>
      <c r="B214" s="287"/>
      <c r="C214" s="287"/>
      <c r="D214" s="287"/>
      <c r="E214" s="254"/>
      <c r="F214" s="254"/>
      <c r="G214" s="254"/>
      <c r="H214" s="254"/>
      <c r="I214" s="254"/>
      <c r="J214" s="254"/>
      <c r="K214" s="289"/>
    </row>
    <row r="215" spans="1:11" ht="15.75">
      <c r="A215" s="287"/>
      <c r="B215" s="287"/>
      <c r="C215" s="287"/>
      <c r="D215" s="287"/>
      <c r="E215" s="254"/>
      <c r="F215" s="254"/>
      <c r="G215" s="254"/>
      <c r="H215" s="254"/>
      <c r="I215" s="254"/>
      <c r="J215" s="254"/>
      <c r="K215" s="289"/>
    </row>
    <row r="216" spans="1:11" ht="15.75">
      <c r="A216" s="287"/>
      <c r="B216" s="287"/>
      <c r="C216" s="287"/>
      <c r="D216" s="287"/>
      <c r="E216" s="254"/>
      <c r="F216" s="254"/>
      <c r="G216" s="254"/>
      <c r="H216" s="254"/>
      <c r="I216" s="254"/>
      <c r="J216" s="254"/>
      <c r="K216" s="289"/>
    </row>
    <row r="217" spans="1:11" ht="15.75">
      <c r="A217" s="287"/>
      <c r="B217" s="287"/>
      <c r="C217" s="287"/>
      <c r="D217" s="287"/>
      <c r="E217" s="254"/>
      <c r="F217" s="254"/>
      <c r="G217" s="254"/>
      <c r="H217" s="254"/>
      <c r="I217" s="254"/>
      <c r="J217" s="254"/>
      <c r="K217" s="289"/>
    </row>
    <row r="218" spans="1:11" ht="15.75">
      <c r="A218" s="287"/>
      <c r="B218" s="287"/>
      <c r="C218" s="287"/>
      <c r="D218" s="287"/>
      <c r="E218" s="254"/>
      <c r="F218" s="254"/>
      <c r="G218" s="254"/>
      <c r="H218" s="254"/>
      <c r="I218" s="254"/>
      <c r="J218" s="254"/>
      <c r="K218" s="289"/>
    </row>
    <row r="219" spans="1:11" ht="15.75">
      <c r="A219" s="287"/>
      <c r="B219" s="287"/>
      <c r="C219" s="287"/>
      <c r="D219" s="287"/>
      <c r="E219" s="254"/>
      <c r="F219" s="254"/>
      <c r="G219" s="254"/>
      <c r="H219" s="254"/>
      <c r="I219" s="254"/>
      <c r="J219" s="254"/>
      <c r="K219" s="289"/>
    </row>
    <row r="220" spans="1:11" ht="15.75">
      <c r="A220" s="287"/>
      <c r="B220" s="287"/>
      <c r="C220" s="287"/>
      <c r="D220" s="287"/>
      <c r="E220" s="254"/>
      <c r="F220" s="254"/>
      <c r="G220" s="254"/>
      <c r="H220" s="254"/>
      <c r="I220" s="254"/>
      <c r="J220" s="254"/>
      <c r="K220" s="289"/>
    </row>
    <row r="221" spans="1:11" ht="15.75">
      <c r="A221" s="287"/>
      <c r="B221" s="287"/>
      <c r="C221" s="287"/>
      <c r="D221" s="287"/>
      <c r="E221" s="254"/>
      <c r="F221" s="254"/>
      <c r="G221" s="254"/>
      <c r="H221" s="254"/>
      <c r="I221" s="254"/>
      <c r="J221" s="254"/>
      <c r="K221" s="289"/>
    </row>
    <row r="222" spans="1:11" ht="15.75">
      <c r="A222" s="287"/>
      <c r="B222" s="287"/>
      <c r="C222" s="287"/>
      <c r="D222" s="287"/>
      <c r="E222" s="254"/>
      <c r="F222" s="254"/>
      <c r="G222" s="254"/>
      <c r="H222" s="254"/>
      <c r="I222" s="254"/>
      <c r="J222" s="254"/>
      <c r="K222" s="289"/>
    </row>
    <row r="223" spans="1:11" ht="15.75">
      <c r="A223" s="287"/>
      <c r="B223" s="287"/>
      <c r="C223" s="287"/>
      <c r="D223" s="287"/>
      <c r="E223" s="254"/>
      <c r="F223" s="254"/>
      <c r="G223" s="254"/>
      <c r="H223" s="254"/>
      <c r="I223" s="254"/>
      <c r="J223" s="254"/>
      <c r="K223" s="289"/>
    </row>
    <row r="224" spans="1:11" ht="15.75">
      <c r="A224" s="287"/>
      <c r="B224" s="287"/>
      <c r="C224" s="287"/>
      <c r="D224" s="287"/>
      <c r="E224" s="254"/>
      <c r="F224" s="254"/>
      <c r="G224" s="254"/>
      <c r="H224" s="254"/>
      <c r="I224" s="254"/>
      <c r="J224" s="254"/>
      <c r="K224" s="289"/>
    </row>
    <row r="225" spans="1:11" ht="15.75">
      <c r="A225" s="287"/>
      <c r="B225" s="287"/>
      <c r="C225" s="287"/>
      <c r="D225" s="287"/>
      <c r="E225" s="254"/>
      <c r="F225" s="254"/>
      <c r="G225" s="254"/>
      <c r="H225" s="254"/>
      <c r="I225" s="254"/>
      <c r="J225" s="254"/>
      <c r="K225" s="289"/>
    </row>
    <row r="226" spans="1:11" ht="15.75">
      <c r="A226" s="287"/>
      <c r="B226" s="287"/>
      <c r="C226" s="287"/>
      <c r="D226" s="287"/>
      <c r="E226" s="254"/>
      <c r="F226" s="254"/>
      <c r="G226" s="254"/>
      <c r="H226" s="254"/>
      <c r="I226" s="254"/>
      <c r="J226" s="254"/>
      <c r="K226" s="289"/>
    </row>
    <row r="227" spans="1:11" ht="15.75">
      <c r="A227" s="287"/>
      <c r="B227" s="287"/>
      <c r="C227" s="287"/>
      <c r="D227" s="287"/>
      <c r="E227" s="254"/>
      <c r="F227" s="254"/>
      <c r="G227" s="254"/>
      <c r="H227" s="254"/>
      <c r="I227" s="254"/>
      <c r="J227" s="254"/>
      <c r="K227" s="289"/>
    </row>
    <row r="228" spans="1:11" ht="15.75">
      <c r="A228" s="287"/>
      <c r="B228" s="287"/>
      <c r="C228" s="287"/>
      <c r="D228" s="287"/>
      <c r="E228" s="254"/>
      <c r="F228" s="254"/>
      <c r="G228" s="254"/>
      <c r="H228" s="254"/>
      <c r="I228" s="254"/>
      <c r="J228" s="254"/>
      <c r="K228" s="289"/>
    </row>
    <row r="229" spans="1:11" ht="15.75">
      <c r="A229" s="287"/>
      <c r="B229" s="287"/>
      <c r="C229" s="287"/>
      <c r="D229" s="287"/>
      <c r="E229" s="254"/>
      <c r="F229" s="254"/>
      <c r="G229" s="254"/>
      <c r="H229" s="254"/>
      <c r="I229" s="254"/>
      <c r="J229" s="254"/>
      <c r="K229" s="289"/>
    </row>
    <row r="230" spans="1:11" ht="15.75">
      <c r="A230" s="287"/>
      <c r="B230" s="287"/>
      <c r="C230" s="287"/>
      <c r="D230" s="287"/>
      <c r="E230" s="254"/>
      <c r="F230" s="254"/>
      <c r="G230" s="254"/>
      <c r="H230" s="254"/>
      <c r="I230" s="254"/>
      <c r="J230" s="254"/>
      <c r="K230" s="289"/>
    </row>
    <row r="231" spans="1:11" ht="15.75">
      <c r="A231" s="287"/>
      <c r="B231" s="287"/>
      <c r="C231" s="287"/>
      <c r="D231" s="287"/>
      <c r="E231" s="254"/>
      <c r="F231" s="254"/>
      <c r="G231" s="254"/>
      <c r="H231" s="254"/>
      <c r="I231" s="254"/>
      <c r="J231" s="254"/>
      <c r="K231" s="289"/>
    </row>
    <row r="232" spans="1:11" ht="15.75">
      <c r="A232" s="287"/>
      <c r="B232" s="287"/>
      <c r="C232" s="287"/>
      <c r="D232" s="287"/>
      <c r="E232" s="254"/>
      <c r="F232" s="254"/>
      <c r="G232" s="254"/>
      <c r="H232" s="254"/>
      <c r="I232" s="254"/>
      <c r="J232" s="254"/>
      <c r="K232" s="289"/>
    </row>
    <row r="233" spans="1:11" ht="15.75">
      <c r="A233" s="287"/>
      <c r="B233" s="287"/>
      <c r="C233" s="287"/>
      <c r="D233" s="287"/>
      <c r="E233" s="254"/>
      <c r="F233" s="254"/>
      <c r="G233" s="254"/>
      <c r="H233" s="254"/>
      <c r="I233" s="254"/>
      <c r="J233" s="254"/>
      <c r="K233" s="289"/>
    </row>
    <row r="234" spans="1:11" ht="15.75">
      <c r="A234" s="287"/>
      <c r="B234" s="287"/>
      <c r="C234" s="287"/>
      <c r="D234" s="287"/>
      <c r="E234" s="254"/>
      <c r="F234" s="254"/>
      <c r="G234" s="254"/>
      <c r="H234" s="254"/>
      <c r="I234" s="254"/>
      <c r="J234" s="254"/>
      <c r="K234" s="289"/>
    </row>
    <row r="235" spans="1:11" ht="15.75">
      <c r="A235" s="287"/>
      <c r="B235" s="287"/>
      <c r="C235" s="287"/>
      <c r="D235" s="287"/>
      <c r="E235" s="254"/>
      <c r="F235" s="254"/>
      <c r="G235" s="254"/>
      <c r="H235" s="254"/>
      <c r="I235" s="254"/>
      <c r="J235" s="254"/>
      <c r="K235" s="289"/>
    </row>
    <row r="236" spans="1:11" ht="15.75">
      <c r="A236" s="287"/>
      <c r="B236" s="287"/>
      <c r="C236" s="287"/>
      <c r="D236" s="287"/>
      <c r="E236" s="254"/>
      <c r="F236" s="254"/>
      <c r="G236" s="254"/>
      <c r="H236" s="254"/>
      <c r="I236" s="254"/>
      <c r="J236" s="254"/>
      <c r="K236" s="289"/>
    </row>
    <row r="237" spans="1:11" ht="15.75">
      <c r="A237" s="287"/>
      <c r="B237" s="287"/>
      <c r="C237" s="287"/>
      <c r="D237" s="287"/>
      <c r="E237" s="254"/>
      <c r="F237" s="254"/>
      <c r="G237" s="254"/>
      <c r="H237" s="254"/>
      <c r="I237" s="254"/>
      <c r="J237" s="254"/>
      <c r="K237" s="289"/>
    </row>
    <row r="238" spans="1:11" ht="15.75">
      <c r="A238" s="287"/>
      <c r="B238" s="287"/>
      <c r="C238" s="287"/>
      <c r="D238" s="287"/>
      <c r="E238" s="254"/>
      <c r="F238" s="254"/>
      <c r="G238" s="254"/>
      <c r="H238" s="254"/>
      <c r="I238" s="254"/>
      <c r="J238" s="254"/>
      <c r="K238" s="289"/>
    </row>
    <row r="239" spans="1:11" ht="15.75">
      <c r="A239" s="287"/>
      <c r="B239" s="287"/>
      <c r="C239" s="287"/>
      <c r="D239" s="287"/>
      <c r="E239" s="254"/>
      <c r="F239" s="254"/>
      <c r="G239" s="254"/>
      <c r="H239" s="254"/>
      <c r="I239" s="254"/>
      <c r="J239" s="254"/>
      <c r="K239" s="289"/>
    </row>
    <row r="240" spans="1:11" ht="15.75">
      <c r="A240" s="287"/>
      <c r="B240" s="287"/>
      <c r="C240" s="287"/>
      <c r="D240" s="287"/>
      <c r="E240" s="254"/>
      <c r="F240" s="254"/>
      <c r="G240" s="254"/>
      <c r="H240" s="254"/>
      <c r="I240" s="254"/>
      <c r="J240" s="254"/>
      <c r="K240" s="289"/>
    </row>
    <row r="241" spans="1:11" ht="15.75">
      <c r="A241" s="287"/>
      <c r="B241" s="287"/>
      <c r="C241" s="287"/>
      <c r="D241" s="287"/>
      <c r="E241" s="254"/>
      <c r="F241" s="254"/>
      <c r="G241" s="254"/>
      <c r="H241" s="254"/>
      <c r="I241" s="254"/>
      <c r="J241" s="254"/>
      <c r="K241" s="289"/>
    </row>
    <row r="242" spans="1:11" ht="15.75">
      <c r="A242" s="287"/>
      <c r="B242" s="287"/>
      <c r="C242" s="287"/>
      <c r="D242" s="287"/>
      <c r="E242" s="254"/>
      <c r="F242" s="254"/>
      <c r="G242" s="254"/>
      <c r="H242" s="254"/>
      <c r="I242" s="254"/>
      <c r="J242" s="254"/>
      <c r="K242" s="289"/>
    </row>
    <row r="243" spans="1:11" ht="15.75">
      <c r="A243" s="287"/>
      <c r="B243" s="287"/>
      <c r="C243" s="287"/>
      <c r="D243" s="287"/>
      <c r="E243" s="254"/>
      <c r="F243" s="254"/>
      <c r="G243" s="254"/>
      <c r="H243" s="254"/>
      <c r="I243" s="254"/>
      <c r="J243" s="254"/>
      <c r="K243" s="289"/>
    </row>
    <row r="244" spans="1:11" ht="15.75">
      <c r="A244" s="287"/>
      <c r="B244" s="287"/>
      <c r="C244" s="287"/>
      <c r="D244" s="287"/>
      <c r="E244" s="254"/>
      <c r="F244" s="254"/>
      <c r="G244" s="254"/>
      <c r="H244" s="254"/>
      <c r="I244" s="254"/>
      <c r="J244" s="254"/>
      <c r="K244" s="289"/>
    </row>
    <row r="245" spans="1:11" ht="15.75">
      <c r="A245" s="287"/>
      <c r="B245" s="287"/>
      <c r="C245" s="287"/>
      <c r="D245" s="287"/>
      <c r="E245" s="254"/>
      <c r="F245" s="254"/>
      <c r="G245" s="254"/>
      <c r="H245" s="254"/>
      <c r="I245" s="254"/>
      <c r="J245" s="254"/>
      <c r="K245" s="289"/>
    </row>
    <row r="246" spans="1:11" ht="15.75">
      <c r="A246" s="287"/>
      <c r="B246" s="287"/>
      <c r="C246" s="287"/>
      <c r="D246" s="287"/>
      <c r="E246" s="254"/>
      <c r="F246" s="254"/>
      <c r="G246" s="254"/>
      <c r="H246" s="254"/>
      <c r="I246" s="254"/>
      <c r="J246" s="254"/>
      <c r="K246" s="289"/>
    </row>
    <row r="247" spans="1:11" ht="15.75">
      <c r="A247" s="287"/>
      <c r="B247" s="287"/>
      <c r="C247" s="287"/>
      <c r="D247" s="287"/>
      <c r="E247" s="254"/>
      <c r="F247" s="254"/>
      <c r="G247" s="254"/>
      <c r="H247" s="254"/>
      <c r="I247" s="254"/>
      <c r="J247" s="254"/>
      <c r="K247" s="289"/>
    </row>
    <row r="248" spans="1:11" ht="15.75">
      <c r="A248" s="287"/>
      <c r="B248" s="287"/>
      <c r="C248" s="287"/>
      <c r="D248" s="287"/>
      <c r="E248" s="254"/>
      <c r="F248" s="254"/>
      <c r="G248" s="254"/>
      <c r="H248" s="254"/>
      <c r="I248" s="254"/>
      <c r="J248" s="254"/>
      <c r="K248" s="289"/>
    </row>
    <row r="249" spans="1:11" ht="15.75">
      <c r="A249" s="287"/>
      <c r="B249" s="287"/>
      <c r="C249" s="287"/>
      <c r="D249" s="287"/>
      <c r="E249" s="254"/>
      <c r="F249" s="254"/>
      <c r="G249" s="254"/>
      <c r="H249" s="254"/>
      <c r="I249" s="254"/>
      <c r="J249" s="254"/>
      <c r="K249" s="289"/>
    </row>
    <row r="250" spans="1:11" ht="15.75">
      <c r="A250" s="287"/>
      <c r="B250" s="287"/>
      <c r="C250" s="287"/>
      <c r="D250" s="287"/>
      <c r="E250" s="254"/>
      <c r="F250" s="254"/>
      <c r="G250" s="254"/>
      <c r="H250" s="254"/>
      <c r="I250" s="254"/>
      <c r="J250" s="254"/>
      <c r="K250" s="289"/>
    </row>
    <row r="251" spans="1:11" ht="15.75">
      <c r="A251" s="287"/>
      <c r="B251" s="287"/>
      <c r="C251" s="287"/>
      <c r="D251" s="287"/>
      <c r="E251" s="254"/>
      <c r="F251" s="254"/>
      <c r="G251" s="254"/>
      <c r="H251" s="254"/>
      <c r="I251" s="254"/>
      <c r="J251" s="254"/>
      <c r="K251" s="289"/>
    </row>
    <row r="252" spans="1:11" ht="15.75">
      <c r="A252" s="287"/>
      <c r="B252" s="287"/>
      <c r="C252" s="287"/>
      <c r="D252" s="287"/>
      <c r="E252" s="254"/>
      <c r="F252" s="254"/>
      <c r="G252" s="254"/>
      <c r="H252" s="254"/>
      <c r="I252" s="254"/>
      <c r="J252" s="254"/>
      <c r="K252" s="289"/>
    </row>
    <row r="253" spans="1:11" ht="15.75">
      <c r="A253" s="287"/>
      <c r="B253" s="287"/>
      <c r="C253" s="287"/>
      <c r="D253" s="287"/>
      <c r="E253" s="254"/>
      <c r="F253" s="254"/>
      <c r="G253" s="254"/>
      <c r="H253" s="254"/>
      <c r="I253" s="254"/>
      <c r="J253" s="254"/>
      <c r="K253" s="289"/>
    </row>
    <row r="254" spans="1:11" ht="15.75">
      <c r="A254" s="287"/>
      <c r="B254" s="287"/>
      <c r="C254" s="287"/>
      <c r="D254" s="287"/>
      <c r="E254" s="254"/>
      <c r="F254" s="254"/>
      <c r="G254" s="254"/>
      <c r="H254" s="254"/>
      <c r="I254" s="254"/>
      <c r="J254" s="254"/>
      <c r="K254" s="289"/>
    </row>
    <row r="255" spans="1:11" ht="15.75">
      <c r="A255" s="287"/>
      <c r="B255" s="287"/>
      <c r="C255" s="287"/>
      <c r="D255" s="287"/>
      <c r="E255" s="254"/>
      <c r="F255" s="254"/>
      <c r="G255" s="254"/>
      <c r="H255" s="254"/>
      <c r="I255" s="254"/>
      <c r="J255" s="254"/>
      <c r="K255" s="289"/>
    </row>
    <row r="256" spans="1:11" ht="15.75">
      <c r="A256" s="287"/>
      <c r="B256" s="287"/>
      <c r="C256" s="287"/>
      <c r="D256" s="287"/>
      <c r="E256" s="254"/>
      <c r="F256" s="254"/>
      <c r="G256" s="254"/>
      <c r="H256" s="254"/>
      <c r="I256" s="254"/>
      <c r="J256" s="254"/>
      <c r="K256" s="289"/>
    </row>
    <row r="257" spans="1:11" ht="15.75">
      <c r="A257" s="287"/>
      <c r="B257" s="287"/>
      <c r="C257" s="287"/>
      <c r="D257" s="287"/>
      <c r="E257" s="254"/>
      <c r="F257" s="254"/>
      <c r="G257" s="254"/>
      <c r="H257" s="254"/>
      <c r="I257" s="254"/>
      <c r="J257" s="254"/>
      <c r="K257" s="289"/>
    </row>
    <row r="258" spans="1:11" ht="15.75">
      <c r="A258" s="287"/>
      <c r="B258" s="287"/>
      <c r="C258" s="287"/>
      <c r="D258" s="287"/>
      <c r="E258" s="254"/>
      <c r="F258" s="254"/>
      <c r="G258" s="254"/>
      <c r="H258" s="254"/>
      <c r="I258" s="254"/>
      <c r="J258" s="254"/>
      <c r="K258" s="289"/>
    </row>
    <row r="259" spans="1:11" ht="15.75">
      <c r="A259" s="287"/>
      <c r="B259" s="287"/>
      <c r="C259" s="287"/>
      <c r="D259" s="287"/>
      <c r="E259" s="254"/>
      <c r="F259" s="254"/>
      <c r="G259" s="254"/>
      <c r="H259" s="254"/>
      <c r="I259" s="254"/>
      <c r="J259" s="254"/>
      <c r="K259" s="289"/>
    </row>
    <row r="260" spans="1:11" ht="15.75">
      <c r="A260" s="287"/>
      <c r="B260" s="287"/>
      <c r="C260" s="287"/>
      <c r="D260" s="287"/>
      <c r="E260" s="254"/>
      <c r="F260" s="254"/>
      <c r="G260" s="254"/>
      <c r="H260" s="254"/>
      <c r="I260" s="254"/>
      <c r="J260" s="254"/>
      <c r="K260" s="289"/>
    </row>
    <row r="261" spans="1:11" ht="15.75">
      <c r="A261" s="287"/>
      <c r="B261" s="287"/>
      <c r="C261" s="287"/>
      <c r="D261" s="287"/>
      <c r="E261" s="254"/>
      <c r="F261" s="254"/>
      <c r="G261" s="254"/>
      <c r="H261" s="254"/>
      <c r="I261" s="254"/>
      <c r="J261" s="254"/>
      <c r="K261" s="289"/>
    </row>
    <row r="262" spans="1:11" ht="15.75">
      <c r="A262" s="287"/>
      <c r="B262" s="287"/>
      <c r="C262" s="287"/>
      <c r="D262" s="287"/>
      <c r="E262" s="254"/>
      <c r="F262" s="254"/>
      <c r="G262" s="254"/>
      <c r="H262" s="254"/>
      <c r="I262" s="254"/>
      <c r="J262" s="254"/>
      <c r="K262" s="289"/>
    </row>
    <row r="263" spans="1:11" ht="15.75">
      <c r="A263" s="287"/>
      <c r="B263" s="287"/>
      <c r="C263" s="287"/>
      <c r="D263" s="287"/>
      <c r="E263" s="254"/>
      <c r="F263" s="254"/>
      <c r="G263" s="254"/>
      <c r="H263" s="254"/>
      <c r="I263" s="254"/>
      <c r="J263" s="254"/>
      <c r="K263" s="289"/>
    </row>
    <row r="264" spans="1:11" ht="15.75">
      <c r="A264" s="287"/>
      <c r="B264" s="287"/>
      <c r="C264" s="287"/>
      <c r="D264" s="287"/>
      <c r="E264" s="254"/>
      <c r="F264" s="254"/>
      <c r="G264" s="254"/>
      <c r="H264" s="254"/>
      <c r="I264" s="254"/>
      <c r="J264" s="254"/>
      <c r="K264" s="289"/>
    </row>
    <row r="265" spans="1:11" ht="15.75">
      <c r="A265" s="287"/>
      <c r="B265" s="287"/>
      <c r="C265" s="287"/>
      <c r="D265" s="287"/>
      <c r="E265" s="254"/>
      <c r="F265" s="254"/>
      <c r="G265" s="254"/>
      <c r="H265" s="254"/>
      <c r="I265" s="254"/>
      <c r="J265" s="254"/>
      <c r="K265" s="289"/>
    </row>
    <row r="266" spans="1:11" ht="15.75">
      <c r="A266" s="287"/>
      <c r="B266" s="287"/>
      <c r="C266" s="287"/>
      <c r="D266" s="287"/>
      <c r="E266" s="254"/>
      <c r="F266" s="254"/>
      <c r="G266" s="254"/>
      <c r="H266" s="254"/>
      <c r="I266" s="254"/>
      <c r="J266" s="254"/>
      <c r="K266" s="289"/>
    </row>
    <row r="267" spans="1:11" ht="15.75">
      <c r="A267" s="287"/>
      <c r="B267" s="287"/>
      <c r="C267" s="287"/>
      <c r="D267" s="287"/>
      <c r="E267" s="254"/>
      <c r="F267" s="254"/>
      <c r="G267" s="254"/>
      <c r="H267" s="254"/>
      <c r="I267" s="254"/>
      <c r="J267" s="254"/>
      <c r="K267" s="289"/>
    </row>
    <row r="268" spans="1:11" ht="15.75">
      <c r="A268" s="287"/>
      <c r="B268" s="287"/>
      <c r="C268" s="287"/>
      <c r="D268" s="287"/>
      <c r="E268" s="254"/>
      <c r="F268" s="254"/>
      <c r="G268" s="254"/>
      <c r="H268" s="254"/>
      <c r="I268" s="254"/>
      <c r="J268" s="254"/>
      <c r="K268" s="289"/>
    </row>
    <row r="269" spans="1:11" ht="15.75">
      <c r="A269" s="287"/>
      <c r="B269" s="287"/>
      <c r="C269" s="287"/>
      <c r="D269" s="287"/>
      <c r="E269" s="254"/>
      <c r="F269" s="254"/>
      <c r="G269" s="254"/>
      <c r="H269" s="254"/>
      <c r="I269" s="254"/>
      <c r="J269" s="254"/>
      <c r="K269" s="289"/>
    </row>
    <row r="270" spans="1:11" ht="15.75">
      <c r="A270" s="287"/>
      <c r="B270" s="287"/>
      <c r="C270" s="287"/>
      <c r="D270" s="287"/>
      <c r="E270" s="254"/>
      <c r="F270" s="254"/>
      <c r="G270" s="254"/>
      <c r="H270" s="254"/>
      <c r="I270" s="254"/>
      <c r="J270" s="254"/>
      <c r="K270" s="289"/>
    </row>
    <row r="271" spans="1:11" ht="15.75">
      <c r="A271" s="287"/>
      <c r="B271" s="287"/>
      <c r="C271" s="287"/>
      <c r="D271" s="287"/>
      <c r="E271" s="254"/>
      <c r="F271" s="254"/>
      <c r="G271" s="254"/>
      <c r="H271" s="254"/>
      <c r="I271" s="254"/>
      <c r="J271" s="254"/>
      <c r="K271" s="289"/>
    </row>
    <row r="272" spans="1:11" ht="15.75">
      <c r="A272" s="287"/>
      <c r="B272" s="287"/>
      <c r="C272" s="287"/>
      <c r="D272" s="287"/>
      <c r="E272" s="254"/>
      <c r="F272" s="254"/>
      <c r="G272" s="254"/>
      <c r="H272" s="254"/>
      <c r="I272" s="254"/>
      <c r="J272" s="254"/>
      <c r="K272" s="289"/>
    </row>
    <row r="273" spans="1:11" ht="15.75">
      <c r="A273" s="287"/>
      <c r="B273" s="287"/>
      <c r="C273" s="287"/>
      <c r="D273" s="287"/>
      <c r="E273" s="254"/>
      <c r="F273" s="254"/>
      <c r="G273" s="254"/>
      <c r="H273" s="254"/>
      <c r="I273" s="254"/>
      <c r="J273" s="254"/>
      <c r="K273" s="289"/>
    </row>
    <row r="274" spans="1:11" ht="15.75">
      <c r="A274" s="287"/>
      <c r="B274" s="287"/>
      <c r="C274" s="287"/>
      <c r="D274" s="287"/>
      <c r="E274" s="254"/>
      <c r="F274" s="254"/>
      <c r="G274" s="254"/>
      <c r="H274" s="254"/>
      <c r="I274" s="254"/>
      <c r="J274" s="254"/>
      <c r="K274" s="289"/>
    </row>
    <row r="275" spans="1:11" ht="15.75">
      <c r="A275" s="287"/>
      <c r="B275" s="287"/>
      <c r="C275" s="287"/>
      <c r="D275" s="287"/>
      <c r="E275" s="254"/>
      <c r="F275" s="254"/>
      <c r="G275" s="254"/>
      <c r="H275" s="254"/>
      <c r="I275" s="254"/>
      <c r="J275" s="254"/>
      <c r="K275" s="289"/>
    </row>
    <row r="276" spans="1:11" ht="15.75">
      <c r="A276" s="287"/>
      <c r="B276" s="287"/>
      <c r="C276" s="287"/>
      <c r="D276" s="287"/>
      <c r="E276" s="254"/>
      <c r="F276" s="254"/>
      <c r="G276" s="254"/>
      <c r="H276" s="254"/>
      <c r="I276" s="254"/>
      <c r="J276" s="254"/>
      <c r="K276" s="289"/>
    </row>
    <row r="277" spans="1:11" ht="15.75">
      <c r="A277" s="287"/>
      <c r="B277" s="287"/>
      <c r="C277" s="287"/>
      <c r="D277" s="287"/>
      <c r="E277" s="254"/>
      <c r="F277" s="254"/>
      <c r="G277" s="254"/>
      <c r="H277" s="254"/>
      <c r="I277" s="254"/>
      <c r="J277" s="254"/>
      <c r="K277" s="289"/>
    </row>
    <row r="278" spans="1:11" ht="15.75">
      <c r="A278" s="287"/>
      <c r="B278" s="287"/>
      <c r="C278" s="287"/>
      <c r="D278" s="287"/>
      <c r="E278" s="254"/>
      <c r="F278" s="254"/>
      <c r="G278" s="254"/>
      <c r="H278" s="254"/>
      <c r="I278" s="254"/>
      <c r="J278" s="254"/>
      <c r="K278" s="289"/>
    </row>
    <row r="279" spans="1:11" ht="15.75">
      <c r="A279" s="287"/>
      <c r="B279" s="287"/>
      <c r="C279" s="287"/>
      <c r="D279" s="287"/>
      <c r="E279" s="254"/>
      <c r="F279" s="254"/>
      <c r="G279" s="254"/>
      <c r="H279" s="254"/>
      <c r="I279" s="254"/>
      <c r="J279" s="254"/>
      <c r="K279" s="289"/>
    </row>
    <row r="280" spans="1:11" ht="15.75">
      <c r="A280" s="287"/>
      <c r="B280" s="287"/>
      <c r="C280" s="287"/>
      <c r="D280" s="287"/>
      <c r="E280" s="254"/>
      <c r="F280" s="254"/>
      <c r="G280" s="254"/>
      <c r="H280" s="254"/>
      <c r="I280" s="254"/>
      <c r="J280" s="254"/>
      <c r="K280" s="289"/>
    </row>
    <row r="281" spans="1:11" ht="15.75">
      <c r="A281" s="287"/>
      <c r="B281" s="287"/>
      <c r="C281" s="287"/>
      <c r="D281" s="287"/>
      <c r="E281" s="254"/>
      <c r="F281" s="254"/>
      <c r="G281" s="254"/>
      <c r="H281" s="254"/>
      <c r="I281" s="254"/>
      <c r="J281" s="254"/>
      <c r="K281" s="289"/>
    </row>
    <row r="282" spans="1:11" ht="15.75">
      <c r="A282" s="287"/>
      <c r="B282" s="287"/>
      <c r="C282" s="287"/>
      <c r="D282" s="287"/>
      <c r="E282" s="254"/>
      <c r="F282" s="254"/>
      <c r="G282" s="254"/>
      <c r="H282" s="254"/>
      <c r="I282" s="254"/>
      <c r="J282" s="254"/>
      <c r="K282" s="289"/>
    </row>
    <row r="283" spans="1:11" ht="15.75">
      <c r="A283" s="287"/>
      <c r="B283" s="287"/>
      <c r="C283" s="287"/>
      <c r="D283" s="287"/>
      <c r="E283" s="254"/>
      <c r="F283" s="254"/>
      <c r="G283" s="254"/>
      <c r="H283" s="254"/>
      <c r="I283" s="254"/>
      <c r="J283" s="254"/>
      <c r="K283" s="289"/>
    </row>
    <row r="284" spans="1:11" ht="15.75">
      <c r="A284" s="287"/>
      <c r="B284" s="287"/>
      <c r="C284" s="287"/>
      <c r="D284" s="287"/>
      <c r="E284" s="254"/>
      <c r="F284" s="254"/>
      <c r="G284" s="254"/>
      <c r="H284" s="254"/>
      <c r="I284" s="254"/>
      <c r="J284" s="254"/>
      <c r="K284" s="289"/>
    </row>
    <row r="285" spans="1:11" ht="15.75">
      <c r="A285" s="287"/>
      <c r="B285" s="287"/>
      <c r="C285" s="287"/>
      <c r="D285" s="287"/>
      <c r="E285" s="254"/>
      <c r="F285" s="254"/>
      <c r="G285" s="254"/>
      <c r="H285" s="254"/>
      <c r="I285" s="254"/>
      <c r="J285" s="254"/>
      <c r="K285" s="289"/>
    </row>
    <row r="286" spans="1:11" ht="15.75">
      <c r="A286" s="287"/>
      <c r="B286" s="287"/>
      <c r="C286" s="287"/>
      <c r="D286" s="287"/>
      <c r="E286" s="254"/>
      <c r="F286" s="254"/>
      <c r="G286" s="254"/>
      <c r="H286" s="254"/>
      <c r="I286" s="254"/>
      <c r="J286" s="254"/>
      <c r="K286" s="289"/>
    </row>
    <row r="287" spans="1:11" ht="15.75">
      <c r="A287" s="287"/>
      <c r="B287" s="287"/>
      <c r="C287" s="287"/>
      <c r="D287" s="287"/>
      <c r="E287" s="254"/>
      <c r="F287" s="254"/>
      <c r="G287" s="254"/>
      <c r="H287" s="254"/>
      <c r="I287" s="254"/>
      <c r="J287" s="254"/>
      <c r="K287" s="289"/>
    </row>
    <row r="288" spans="1:11" ht="15.75">
      <c r="A288" s="287"/>
      <c r="B288" s="287"/>
      <c r="C288" s="287"/>
      <c r="D288" s="287"/>
      <c r="E288" s="254"/>
      <c r="F288" s="254"/>
      <c r="G288" s="254"/>
      <c r="H288" s="254"/>
      <c r="I288" s="254"/>
      <c r="J288" s="254"/>
      <c r="K288" s="289"/>
    </row>
    <row r="289" spans="1:11" ht="15.75">
      <c r="A289" s="287"/>
      <c r="B289" s="287"/>
      <c r="C289" s="287"/>
      <c r="D289" s="287"/>
      <c r="E289" s="254"/>
      <c r="F289" s="254"/>
      <c r="G289" s="254"/>
      <c r="H289" s="254"/>
      <c r="I289" s="254"/>
      <c r="J289" s="254"/>
      <c r="K289" s="289"/>
    </row>
    <row r="290" spans="1:11" ht="15.75">
      <c r="A290" s="287"/>
      <c r="B290" s="287"/>
      <c r="C290" s="287"/>
      <c r="D290" s="287"/>
      <c r="E290" s="254"/>
      <c r="F290" s="254"/>
      <c r="G290" s="254"/>
      <c r="H290" s="254"/>
      <c r="I290" s="254"/>
      <c r="J290" s="254"/>
      <c r="K290" s="289"/>
    </row>
    <row r="291" spans="1:11" ht="15.75">
      <c r="A291" s="287"/>
      <c r="B291" s="287"/>
      <c r="C291" s="287"/>
      <c r="D291" s="287"/>
      <c r="E291" s="254"/>
      <c r="F291" s="254"/>
      <c r="G291" s="254"/>
      <c r="H291" s="254"/>
      <c r="I291" s="254"/>
      <c r="J291" s="254"/>
      <c r="K291" s="289"/>
    </row>
    <row r="292" spans="1:11" ht="15.75">
      <c r="A292" s="287"/>
      <c r="B292" s="287"/>
      <c r="C292" s="287"/>
      <c r="D292" s="287"/>
      <c r="E292" s="254"/>
      <c r="F292" s="254"/>
      <c r="G292" s="254"/>
      <c r="H292" s="254"/>
      <c r="I292" s="254"/>
      <c r="J292" s="254"/>
      <c r="K292" s="289"/>
    </row>
    <row r="293" spans="1:11" ht="15.75">
      <c r="A293" s="287"/>
      <c r="B293" s="287"/>
      <c r="C293" s="287"/>
      <c r="D293" s="287"/>
      <c r="E293" s="254"/>
      <c r="F293" s="254"/>
      <c r="G293" s="254"/>
      <c r="H293" s="254"/>
      <c r="I293" s="254"/>
      <c r="J293" s="254"/>
      <c r="K293" s="289"/>
    </row>
    <row r="294" spans="1:11" ht="15.75">
      <c r="A294" s="287"/>
      <c r="B294" s="287"/>
      <c r="C294" s="287"/>
      <c r="D294" s="287"/>
      <c r="E294" s="254"/>
      <c r="F294" s="254"/>
      <c r="G294" s="254"/>
      <c r="H294" s="254"/>
      <c r="I294" s="254"/>
      <c r="J294" s="254"/>
      <c r="K294" s="289"/>
    </row>
    <row r="295" spans="1:11" ht="15.75">
      <c r="A295" s="287"/>
      <c r="B295" s="287"/>
      <c r="C295" s="287"/>
      <c r="D295" s="287"/>
      <c r="E295" s="254"/>
      <c r="F295" s="254"/>
      <c r="G295" s="254"/>
      <c r="H295" s="254"/>
      <c r="I295" s="254"/>
      <c r="J295" s="254"/>
      <c r="K295" s="289"/>
    </row>
    <row r="296" spans="1:11" ht="15.75">
      <c r="A296" s="287"/>
      <c r="B296" s="287"/>
      <c r="C296" s="287"/>
      <c r="D296" s="287"/>
      <c r="E296" s="254"/>
      <c r="F296" s="254"/>
      <c r="G296" s="254"/>
      <c r="H296" s="254"/>
      <c r="I296" s="254"/>
      <c r="J296" s="254"/>
      <c r="K296" s="289"/>
    </row>
    <row r="297" spans="1:11" ht="15.75">
      <c r="A297" s="287"/>
      <c r="B297" s="287"/>
      <c r="C297" s="287"/>
      <c r="D297" s="287"/>
      <c r="E297" s="254"/>
      <c r="F297" s="254"/>
      <c r="G297" s="254"/>
      <c r="H297" s="254"/>
      <c r="I297" s="254"/>
      <c r="J297" s="254"/>
      <c r="K297" s="289"/>
    </row>
    <row r="298" spans="1:11" ht="15.75">
      <c r="A298" s="287"/>
      <c r="B298" s="287"/>
      <c r="C298" s="287"/>
      <c r="D298" s="287"/>
      <c r="E298" s="254"/>
      <c r="F298" s="254"/>
      <c r="G298" s="254"/>
      <c r="H298" s="254"/>
      <c r="I298" s="254"/>
      <c r="J298" s="254"/>
      <c r="K298" s="289"/>
    </row>
    <row r="299" spans="1:11" ht="15.75">
      <c r="A299" s="287"/>
      <c r="B299" s="287"/>
      <c r="C299" s="287"/>
      <c r="D299" s="287"/>
      <c r="E299" s="254"/>
      <c r="F299" s="254"/>
      <c r="G299" s="254"/>
      <c r="H299" s="254"/>
      <c r="I299" s="254"/>
      <c r="J299" s="254"/>
      <c r="K299" s="289"/>
    </row>
    <row r="300" spans="1:11" ht="15.75">
      <c r="A300" s="287"/>
      <c r="B300" s="287"/>
      <c r="C300" s="287"/>
      <c r="D300" s="287"/>
      <c r="E300" s="254"/>
      <c r="F300" s="254"/>
      <c r="G300" s="254"/>
      <c r="H300" s="254"/>
      <c r="I300" s="254"/>
      <c r="J300" s="254"/>
      <c r="K300" s="289"/>
    </row>
    <row r="301" spans="1:11" ht="15.75">
      <c r="A301" s="287"/>
      <c r="B301" s="287"/>
      <c r="C301" s="287"/>
      <c r="D301" s="287"/>
      <c r="E301" s="254"/>
      <c r="F301" s="254"/>
      <c r="G301" s="254"/>
      <c r="H301" s="254"/>
      <c r="I301" s="254"/>
      <c r="J301" s="254"/>
      <c r="K301" s="289"/>
    </row>
    <row r="302" spans="1:11" ht="15.75">
      <c r="A302" s="287"/>
      <c r="B302" s="287"/>
      <c r="C302" s="287"/>
      <c r="D302" s="287"/>
      <c r="E302" s="254"/>
      <c r="F302" s="254"/>
      <c r="G302" s="254"/>
      <c r="H302" s="254"/>
      <c r="I302" s="254"/>
      <c r="J302" s="254"/>
      <c r="K302" s="289"/>
    </row>
    <row r="303" spans="1:11" ht="15.75">
      <c r="A303" s="287"/>
      <c r="B303" s="287"/>
      <c r="C303" s="287"/>
      <c r="D303" s="287"/>
      <c r="E303" s="254"/>
      <c r="F303" s="254"/>
      <c r="G303" s="254"/>
      <c r="H303" s="254"/>
      <c r="I303" s="254"/>
      <c r="J303" s="254"/>
      <c r="K303" s="289"/>
    </row>
    <row r="304" spans="1:11" ht="15.75">
      <c r="A304" s="287"/>
      <c r="B304" s="287"/>
      <c r="C304" s="287"/>
      <c r="D304" s="287"/>
      <c r="E304" s="254"/>
      <c r="F304" s="254"/>
      <c r="G304" s="254"/>
      <c r="H304" s="254"/>
      <c r="I304" s="254"/>
      <c r="J304" s="254"/>
      <c r="K304" s="289"/>
    </row>
    <row r="305" spans="1:11" ht="15.75">
      <c r="A305" s="287"/>
      <c r="B305" s="287"/>
      <c r="C305" s="287"/>
      <c r="D305" s="287"/>
      <c r="E305" s="254"/>
      <c r="F305" s="254"/>
      <c r="G305" s="254"/>
      <c r="H305" s="254"/>
      <c r="I305" s="254"/>
      <c r="J305" s="254"/>
      <c r="K305" s="289"/>
    </row>
    <row r="306" spans="1:11" ht="15.75">
      <c r="A306" s="287"/>
      <c r="B306" s="287"/>
      <c r="C306" s="287"/>
      <c r="D306" s="287"/>
      <c r="E306" s="254"/>
      <c r="F306" s="254"/>
      <c r="G306" s="254"/>
      <c r="H306" s="254"/>
      <c r="I306" s="254"/>
      <c r="J306" s="254"/>
      <c r="K306" s="289"/>
    </row>
    <row r="307" spans="1:11" ht="15.75">
      <c r="A307" s="287"/>
      <c r="B307" s="287"/>
      <c r="C307" s="287"/>
      <c r="D307" s="287"/>
      <c r="E307" s="254"/>
      <c r="F307" s="254"/>
      <c r="G307" s="254"/>
      <c r="H307" s="254"/>
      <c r="I307" s="254"/>
      <c r="J307" s="254"/>
      <c r="K307" s="289"/>
    </row>
    <row r="308" spans="1:11" ht="15.75">
      <c r="A308" s="287"/>
      <c r="B308" s="287"/>
      <c r="C308" s="287"/>
      <c r="D308" s="287"/>
      <c r="E308" s="254"/>
      <c r="F308" s="254"/>
      <c r="G308" s="254"/>
      <c r="H308" s="254"/>
      <c r="I308" s="254"/>
      <c r="J308" s="254"/>
      <c r="K308" s="289"/>
    </row>
    <row r="309" spans="1:11" ht="15.75">
      <c r="A309" s="287"/>
      <c r="B309" s="287"/>
      <c r="C309" s="287"/>
      <c r="D309" s="287"/>
      <c r="E309" s="254"/>
      <c r="F309" s="254"/>
      <c r="G309" s="254"/>
      <c r="H309" s="254"/>
      <c r="I309" s="254"/>
      <c r="J309" s="254"/>
      <c r="K309" s="289"/>
    </row>
    <row r="310" spans="1:11" ht="15.75">
      <c r="A310" s="287"/>
      <c r="B310" s="287"/>
      <c r="C310" s="287"/>
      <c r="D310" s="287"/>
      <c r="E310" s="254"/>
      <c r="F310" s="254"/>
      <c r="G310" s="254"/>
      <c r="H310" s="254"/>
      <c r="I310" s="254"/>
      <c r="J310" s="254"/>
      <c r="K310" s="289"/>
    </row>
    <row r="311" spans="1:11" ht="15.75">
      <c r="A311" s="287"/>
      <c r="B311" s="287"/>
      <c r="C311" s="287"/>
      <c r="D311" s="287"/>
      <c r="E311" s="254"/>
      <c r="F311" s="254"/>
      <c r="G311" s="254"/>
      <c r="H311" s="254"/>
      <c r="I311" s="254"/>
      <c r="J311" s="254"/>
      <c r="K311" s="289"/>
    </row>
    <row r="312" spans="1:11" ht="15.75">
      <c r="A312" s="287"/>
      <c r="B312" s="287"/>
      <c r="C312" s="287"/>
      <c r="D312" s="287"/>
      <c r="E312" s="254"/>
      <c r="F312" s="254"/>
      <c r="G312" s="254"/>
      <c r="H312" s="254"/>
      <c r="I312" s="254"/>
      <c r="J312" s="254"/>
      <c r="K312" s="289"/>
    </row>
    <row r="313" spans="1:11" ht="15.75">
      <c r="A313" s="287"/>
      <c r="B313" s="287"/>
      <c r="C313" s="287"/>
      <c r="D313" s="287"/>
      <c r="E313" s="254"/>
      <c r="F313" s="254"/>
      <c r="G313" s="254"/>
      <c r="H313" s="254"/>
      <c r="I313" s="254"/>
      <c r="J313" s="254"/>
      <c r="K313" s="289"/>
    </row>
    <row r="314" spans="1:11" ht="15.75">
      <c r="A314" s="287"/>
      <c r="B314" s="287"/>
      <c r="C314" s="287"/>
      <c r="D314" s="287"/>
      <c r="E314" s="254"/>
      <c r="F314" s="254"/>
      <c r="G314" s="254"/>
      <c r="H314" s="254"/>
      <c r="I314" s="254"/>
      <c r="J314" s="254"/>
      <c r="K314" s="289"/>
    </row>
    <row r="315" spans="1:11" ht="15.75">
      <c r="A315" s="287"/>
      <c r="B315" s="287"/>
      <c r="C315" s="287"/>
      <c r="D315" s="287"/>
      <c r="E315" s="254"/>
      <c r="F315" s="254"/>
      <c r="G315" s="254"/>
      <c r="H315" s="254"/>
      <c r="I315" s="254"/>
      <c r="J315" s="254"/>
      <c r="K315" s="289"/>
    </row>
    <row r="316" spans="1:11" ht="15.75">
      <c r="A316" s="287"/>
      <c r="B316" s="287"/>
      <c r="C316" s="287"/>
      <c r="D316" s="287"/>
      <c r="E316" s="254"/>
      <c r="F316" s="254"/>
      <c r="G316" s="254"/>
      <c r="H316" s="254"/>
      <c r="I316" s="254"/>
      <c r="J316" s="254"/>
      <c r="K316" s="289"/>
    </row>
    <row r="317" spans="1:11" ht="15.75">
      <c r="A317" s="287"/>
      <c r="B317" s="287"/>
      <c r="C317" s="287"/>
      <c r="D317" s="287"/>
      <c r="E317" s="254"/>
      <c r="F317" s="254"/>
      <c r="G317" s="254"/>
      <c r="H317" s="254"/>
      <c r="I317" s="254"/>
      <c r="J317" s="254"/>
      <c r="K317" s="289"/>
    </row>
    <row r="318" spans="1:11" ht="15.75">
      <c r="A318" s="287"/>
      <c r="B318" s="287"/>
      <c r="C318" s="287"/>
      <c r="D318" s="287"/>
      <c r="E318" s="254"/>
      <c r="F318" s="254"/>
      <c r="G318" s="254"/>
      <c r="H318" s="254"/>
      <c r="I318" s="254"/>
      <c r="J318" s="254"/>
      <c r="K318" s="289"/>
    </row>
    <row r="319" spans="1:11" ht="15.75">
      <c r="A319" s="287"/>
      <c r="B319" s="287"/>
      <c r="C319" s="287"/>
      <c r="D319" s="287"/>
      <c r="E319" s="254"/>
      <c r="F319" s="254"/>
      <c r="G319" s="254"/>
      <c r="H319" s="254"/>
      <c r="I319" s="254"/>
      <c r="J319" s="254"/>
      <c r="K319" s="289"/>
    </row>
    <row r="320" spans="1:11" ht="15.75">
      <c r="A320" s="287"/>
      <c r="B320" s="287"/>
      <c r="C320" s="287"/>
      <c r="D320" s="287"/>
      <c r="E320" s="254"/>
      <c r="F320" s="254"/>
      <c r="G320" s="254"/>
      <c r="H320" s="254"/>
      <c r="I320" s="254"/>
      <c r="J320" s="254"/>
      <c r="K320" s="289"/>
    </row>
    <row r="321" spans="1:11" ht="15.75">
      <c r="A321" s="287"/>
      <c r="B321" s="287"/>
      <c r="C321" s="287"/>
      <c r="D321" s="287"/>
      <c r="E321" s="254"/>
      <c r="F321" s="254"/>
      <c r="G321" s="254"/>
      <c r="H321" s="254"/>
      <c r="I321" s="254"/>
      <c r="J321" s="254"/>
      <c r="K321" s="289"/>
    </row>
    <row r="322" spans="1:11" ht="15.75">
      <c r="A322" s="287"/>
      <c r="B322" s="287"/>
      <c r="C322" s="287"/>
      <c r="D322" s="287"/>
      <c r="E322" s="254"/>
      <c r="F322" s="254"/>
      <c r="G322" s="254"/>
      <c r="H322" s="254"/>
      <c r="I322" s="254"/>
      <c r="J322" s="254"/>
      <c r="K322" s="289"/>
    </row>
    <row r="323" spans="1:11" ht="15.75">
      <c r="A323" s="287"/>
      <c r="B323" s="287"/>
      <c r="C323" s="287"/>
      <c r="D323" s="287"/>
      <c r="E323" s="254"/>
      <c r="F323" s="254"/>
      <c r="G323" s="254"/>
      <c r="H323" s="254"/>
      <c r="I323" s="254"/>
      <c r="J323" s="254"/>
      <c r="K323" s="289"/>
    </row>
    <row r="324" spans="1:11" ht="15.75">
      <c r="A324" s="287"/>
      <c r="B324" s="287"/>
      <c r="C324" s="287"/>
      <c r="D324" s="287"/>
      <c r="E324" s="254"/>
      <c r="F324" s="254"/>
      <c r="G324" s="254"/>
      <c r="H324" s="254"/>
      <c r="I324" s="254"/>
      <c r="J324" s="254"/>
      <c r="K324" s="289"/>
    </row>
    <row r="325" spans="1:11" ht="15.75">
      <c r="A325" s="287"/>
      <c r="B325" s="287"/>
      <c r="C325" s="287"/>
      <c r="D325" s="287"/>
      <c r="E325" s="254"/>
      <c r="F325" s="254"/>
      <c r="G325" s="254"/>
      <c r="H325" s="254"/>
      <c r="I325" s="254"/>
      <c r="J325" s="254"/>
      <c r="K325" s="289"/>
    </row>
    <row r="326" spans="1:11" ht="15.75">
      <c r="A326" s="287"/>
      <c r="B326" s="287"/>
      <c r="C326" s="287"/>
      <c r="D326" s="287"/>
      <c r="E326" s="254"/>
      <c r="F326" s="254"/>
      <c r="G326" s="254"/>
      <c r="H326" s="254"/>
      <c r="I326" s="254"/>
      <c r="J326" s="254"/>
      <c r="K326" s="289"/>
    </row>
    <row r="327" spans="1:11" ht="15.75">
      <c r="A327" s="287"/>
      <c r="B327" s="287"/>
      <c r="C327" s="287"/>
      <c r="D327" s="287"/>
      <c r="E327" s="254"/>
      <c r="F327" s="254"/>
      <c r="G327" s="254"/>
      <c r="H327" s="254"/>
      <c r="I327" s="254"/>
      <c r="J327" s="254"/>
      <c r="K327" s="289"/>
    </row>
    <row r="328" spans="1:11" ht="15.75">
      <c r="A328" s="287"/>
      <c r="B328" s="287"/>
      <c r="C328" s="287"/>
      <c r="D328" s="287"/>
      <c r="E328" s="254"/>
      <c r="F328" s="254"/>
      <c r="G328" s="254"/>
      <c r="H328" s="254"/>
      <c r="I328" s="254"/>
      <c r="J328" s="254"/>
      <c r="K328" s="289"/>
    </row>
    <row r="329" spans="1:11" ht="15.75">
      <c r="A329" s="287"/>
      <c r="B329" s="287"/>
      <c r="C329" s="287"/>
      <c r="D329" s="287"/>
      <c r="E329" s="254"/>
      <c r="F329" s="254"/>
      <c r="G329" s="254"/>
      <c r="H329" s="254"/>
      <c r="I329" s="254"/>
      <c r="J329" s="254"/>
      <c r="K329" s="289"/>
    </row>
    <row r="330" spans="1:11" ht="15.75">
      <c r="A330" s="287"/>
      <c r="B330" s="287"/>
      <c r="C330" s="287"/>
      <c r="D330" s="287"/>
      <c r="E330" s="254"/>
      <c r="F330" s="254"/>
      <c r="G330" s="254"/>
      <c r="H330" s="254"/>
      <c r="I330" s="254"/>
      <c r="J330" s="254"/>
      <c r="K330" s="289"/>
    </row>
    <row r="331" spans="1:11" ht="15.75">
      <c r="A331" s="287"/>
      <c r="B331" s="287"/>
      <c r="C331" s="287"/>
      <c r="D331" s="287"/>
      <c r="E331" s="254"/>
      <c r="F331" s="254"/>
      <c r="G331" s="254"/>
      <c r="H331" s="254"/>
      <c r="I331" s="254"/>
      <c r="J331" s="254"/>
      <c r="K331" s="289"/>
    </row>
    <row r="332" spans="1:11" ht="15.75">
      <c r="A332" s="287"/>
      <c r="B332" s="287"/>
      <c r="C332" s="287"/>
      <c r="D332" s="287"/>
      <c r="E332" s="254"/>
      <c r="F332" s="254"/>
      <c r="G332" s="254"/>
      <c r="H332" s="254"/>
      <c r="I332" s="254"/>
      <c r="J332" s="254"/>
      <c r="K332" s="289"/>
    </row>
    <row r="333" spans="1:11" ht="15.75">
      <c r="A333" s="287"/>
      <c r="B333" s="287"/>
      <c r="C333" s="287"/>
      <c r="D333" s="287"/>
      <c r="E333" s="254"/>
      <c r="F333" s="254"/>
      <c r="G333" s="254"/>
      <c r="H333" s="254"/>
      <c r="I333" s="254"/>
      <c r="J333" s="254"/>
      <c r="K333" s="289"/>
    </row>
    <row r="334" spans="1:11" ht="15.75">
      <c r="A334" s="287"/>
      <c r="B334" s="287"/>
      <c r="C334" s="287"/>
      <c r="D334" s="287"/>
      <c r="E334" s="254"/>
      <c r="F334" s="254"/>
      <c r="G334" s="254"/>
      <c r="H334" s="254"/>
      <c r="I334" s="254"/>
      <c r="J334" s="254"/>
      <c r="K334" s="289"/>
    </row>
    <row r="335" spans="1:11" ht="15.75">
      <c r="A335" s="287"/>
      <c r="B335" s="287"/>
      <c r="C335" s="287"/>
      <c r="D335" s="287"/>
      <c r="E335" s="254"/>
      <c r="F335" s="254"/>
      <c r="G335" s="254"/>
      <c r="H335" s="254"/>
      <c r="I335" s="254"/>
      <c r="J335" s="254"/>
      <c r="K335" s="289"/>
    </row>
    <row r="336" spans="1:11" ht="15.75">
      <c r="A336" s="287"/>
      <c r="B336" s="287"/>
      <c r="C336" s="287"/>
      <c r="D336" s="287"/>
      <c r="E336" s="254"/>
      <c r="F336" s="254"/>
      <c r="G336" s="254"/>
      <c r="H336" s="254"/>
      <c r="I336" s="254"/>
      <c r="J336" s="254"/>
      <c r="K336" s="289"/>
    </row>
    <row r="337" spans="1:11" ht="15.75">
      <c r="A337" s="287"/>
      <c r="B337" s="287"/>
      <c r="C337" s="287"/>
      <c r="D337" s="287"/>
      <c r="E337" s="254"/>
      <c r="F337" s="254"/>
      <c r="G337" s="254"/>
      <c r="H337" s="254"/>
      <c r="I337" s="254"/>
      <c r="J337" s="254"/>
      <c r="K337" s="289"/>
    </row>
    <row r="338" spans="1:11" ht="15.75">
      <c r="A338" s="287"/>
      <c r="B338" s="287"/>
      <c r="C338" s="287"/>
      <c r="D338" s="287"/>
      <c r="E338" s="254"/>
      <c r="F338" s="254"/>
      <c r="G338" s="254"/>
      <c r="H338" s="254"/>
      <c r="I338" s="254"/>
      <c r="J338" s="254"/>
      <c r="K338" s="289"/>
    </row>
    <row r="339" spans="1:11" ht="15.75">
      <c r="A339" s="287"/>
      <c r="B339" s="287"/>
      <c r="C339" s="287"/>
      <c r="D339" s="287"/>
      <c r="E339" s="254"/>
      <c r="F339" s="254"/>
      <c r="G339" s="254"/>
      <c r="H339" s="254"/>
      <c r="I339" s="254"/>
      <c r="J339" s="254"/>
      <c r="K339" s="289"/>
    </row>
    <row r="340" spans="1:11" ht="15.75">
      <c r="A340" s="287"/>
      <c r="B340" s="287"/>
      <c r="C340" s="287"/>
      <c r="D340" s="287"/>
      <c r="E340" s="254"/>
      <c r="F340" s="254"/>
      <c r="G340" s="254"/>
      <c r="H340" s="254"/>
      <c r="I340" s="254"/>
      <c r="J340" s="254"/>
      <c r="K340" s="289"/>
    </row>
    <row r="341" spans="1:11" ht="15.75">
      <c r="A341" s="287"/>
      <c r="B341" s="287"/>
      <c r="C341" s="287"/>
      <c r="D341" s="287"/>
      <c r="E341" s="254"/>
      <c r="F341" s="254"/>
      <c r="G341" s="254"/>
      <c r="H341" s="254"/>
      <c r="I341" s="254"/>
      <c r="J341" s="254"/>
      <c r="K341" s="289"/>
    </row>
    <row r="342" spans="1:11" ht="15.75">
      <c r="A342" s="287"/>
      <c r="B342" s="287"/>
      <c r="C342" s="287"/>
      <c r="D342" s="287"/>
      <c r="E342" s="254"/>
      <c r="F342" s="254"/>
      <c r="G342" s="254"/>
      <c r="H342" s="254"/>
      <c r="I342" s="254"/>
      <c r="J342" s="254"/>
      <c r="K342" s="289"/>
    </row>
    <row r="343" spans="1:11" ht="15.75">
      <c r="A343" s="287"/>
      <c r="B343" s="287"/>
      <c r="C343" s="287"/>
      <c r="D343" s="287"/>
      <c r="E343" s="254"/>
      <c r="F343" s="254"/>
      <c r="G343" s="254"/>
      <c r="H343" s="254"/>
      <c r="I343" s="254"/>
      <c r="J343" s="254"/>
      <c r="K343" s="289"/>
    </row>
    <row r="344" spans="1:11" ht="15.75">
      <c r="A344" s="287"/>
      <c r="B344" s="287"/>
      <c r="C344" s="287"/>
      <c r="D344" s="287"/>
      <c r="E344" s="254"/>
      <c r="F344" s="254"/>
      <c r="G344" s="254"/>
      <c r="H344" s="254"/>
      <c r="I344" s="254"/>
      <c r="J344" s="254"/>
      <c r="K344" s="289"/>
    </row>
    <row r="345" spans="1:11" ht="15.75">
      <c r="A345" s="287"/>
      <c r="B345" s="287"/>
      <c r="C345" s="287"/>
      <c r="D345" s="287"/>
      <c r="E345" s="254"/>
      <c r="F345" s="254"/>
      <c r="G345" s="254"/>
      <c r="H345" s="254"/>
      <c r="I345" s="254"/>
      <c r="J345" s="254"/>
      <c r="K345" s="289"/>
    </row>
    <row r="346" spans="1:11" ht="15.75">
      <c r="A346" s="287"/>
      <c r="B346" s="287"/>
      <c r="C346" s="287"/>
      <c r="D346" s="287"/>
      <c r="E346" s="254"/>
      <c r="F346" s="254"/>
      <c r="G346" s="254"/>
      <c r="H346" s="254"/>
      <c r="I346" s="254"/>
      <c r="J346" s="254"/>
      <c r="K346" s="289"/>
    </row>
    <row r="347" spans="1:11" ht="15.75">
      <c r="A347" s="287"/>
      <c r="B347" s="287"/>
      <c r="C347" s="287"/>
      <c r="D347" s="287"/>
      <c r="E347" s="254"/>
      <c r="F347" s="254"/>
      <c r="G347" s="254"/>
      <c r="H347" s="254"/>
      <c r="I347" s="254"/>
      <c r="J347" s="254"/>
      <c r="K347" s="289"/>
    </row>
    <row r="348" spans="1:11" ht="15.75">
      <c r="A348" s="287"/>
      <c r="B348" s="287"/>
      <c r="C348" s="287"/>
      <c r="D348" s="287"/>
      <c r="E348" s="254"/>
      <c r="F348" s="254"/>
      <c r="G348" s="254"/>
      <c r="H348" s="254"/>
      <c r="I348" s="254"/>
      <c r="J348" s="254"/>
      <c r="K348" s="289"/>
    </row>
    <row r="349" spans="1:11" ht="15.75">
      <c r="A349" s="287"/>
      <c r="B349" s="287"/>
      <c r="C349" s="287"/>
      <c r="D349" s="287"/>
      <c r="E349" s="254"/>
      <c r="F349" s="254"/>
      <c r="G349" s="254"/>
      <c r="H349" s="254"/>
      <c r="I349" s="254"/>
      <c r="J349" s="254"/>
      <c r="K349" s="289"/>
    </row>
    <row r="350" spans="1:11" ht="15.75">
      <c r="A350" s="287"/>
      <c r="B350" s="287"/>
      <c r="C350" s="287"/>
      <c r="D350" s="287"/>
      <c r="E350" s="254"/>
      <c r="F350" s="254"/>
      <c r="G350" s="254"/>
      <c r="H350" s="254"/>
      <c r="I350" s="254"/>
      <c r="J350" s="254"/>
      <c r="K350" s="289"/>
    </row>
    <row r="351" spans="1:11" ht="15.75">
      <c r="A351" s="287"/>
      <c r="B351" s="287"/>
      <c r="C351" s="287"/>
      <c r="D351" s="287"/>
      <c r="E351" s="254"/>
      <c r="F351" s="254"/>
      <c r="G351" s="254"/>
      <c r="H351" s="254"/>
      <c r="I351" s="254"/>
      <c r="J351" s="254"/>
      <c r="K351" s="289"/>
    </row>
    <row r="352" spans="1:11" ht="15.75">
      <c r="A352" s="287"/>
      <c r="B352" s="287"/>
      <c r="C352" s="287"/>
      <c r="D352" s="287"/>
      <c r="E352" s="254"/>
      <c r="F352" s="254"/>
      <c r="G352" s="254"/>
      <c r="H352" s="254"/>
      <c r="I352" s="254"/>
      <c r="J352" s="254"/>
      <c r="K352" s="289"/>
    </row>
    <row r="353" spans="1:11" ht="15.75">
      <c r="A353" s="287"/>
      <c r="B353" s="287"/>
      <c r="C353" s="287"/>
      <c r="D353" s="287"/>
      <c r="E353" s="254"/>
      <c r="F353" s="254"/>
      <c r="G353" s="254"/>
      <c r="H353" s="254"/>
      <c r="I353" s="254"/>
      <c r="J353" s="254"/>
      <c r="K353" s="289"/>
    </row>
    <row r="354" spans="1:11" ht="15.75">
      <c r="A354" s="287"/>
      <c r="B354" s="287"/>
      <c r="C354" s="287"/>
      <c r="D354" s="287"/>
      <c r="E354" s="254"/>
      <c r="F354" s="254"/>
      <c r="G354" s="254"/>
      <c r="H354" s="254"/>
      <c r="I354" s="254"/>
      <c r="J354" s="254"/>
      <c r="K354" s="289"/>
    </row>
    <row r="355" spans="1:11" ht="15.75">
      <c r="A355" s="287"/>
      <c r="B355" s="287"/>
      <c r="C355" s="287"/>
      <c r="D355" s="287"/>
      <c r="E355" s="254"/>
      <c r="F355" s="254"/>
      <c r="G355" s="254"/>
      <c r="H355" s="254"/>
      <c r="I355" s="254"/>
      <c r="J355" s="254"/>
      <c r="K355" s="289"/>
    </row>
    <row r="356" spans="1:11" ht="15.75">
      <c r="A356" s="287"/>
      <c r="B356" s="287"/>
      <c r="C356" s="287"/>
      <c r="D356" s="287"/>
      <c r="E356" s="254"/>
      <c r="F356" s="254"/>
      <c r="G356" s="254"/>
      <c r="H356" s="254"/>
      <c r="I356" s="254"/>
      <c r="J356" s="254"/>
      <c r="K356" s="289"/>
    </row>
    <row r="357" spans="1:11" ht="15.75">
      <c r="A357" s="287"/>
      <c r="B357" s="287"/>
      <c r="C357" s="287"/>
      <c r="D357" s="287"/>
      <c r="E357" s="254"/>
      <c r="F357" s="254"/>
      <c r="G357" s="254"/>
      <c r="H357" s="254"/>
      <c r="I357" s="254"/>
      <c r="J357" s="254"/>
      <c r="K357" s="289"/>
    </row>
    <row r="358" spans="1:11" ht="15.75">
      <c r="A358" s="287"/>
      <c r="B358" s="287"/>
      <c r="C358" s="287"/>
      <c r="D358" s="287"/>
      <c r="E358" s="254"/>
      <c r="F358" s="254"/>
      <c r="G358" s="254"/>
      <c r="H358" s="254"/>
      <c r="I358" s="254"/>
      <c r="J358" s="254"/>
      <c r="K358" s="289"/>
    </row>
    <row r="359" spans="1:11" ht="15.75">
      <c r="A359" s="287"/>
      <c r="B359" s="287"/>
      <c r="C359" s="287"/>
      <c r="D359" s="287"/>
      <c r="E359" s="254"/>
      <c r="F359" s="254"/>
      <c r="G359" s="254"/>
      <c r="H359" s="254"/>
      <c r="I359" s="254"/>
      <c r="J359" s="254"/>
      <c r="K359" s="289"/>
    </row>
    <row r="360" spans="1:11" ht="15.75">
      <c r="A360" s="287"/>
      <c r="B360" s="287"/>
      <c r="C360" s="287"/>
      <c r="D360" s="287"/>
      <c r="E360" s="254"/>
      <c r="F360" s="254"/>
      <c r="G360" s="254"/>
      <c r="H360" s="254"/>
      <c r="I360" s="254"/>
      <c r="J360" s="254"/>
      <c r="K360" s="289"/>
    </row>
    <row r="361" spans="1:11" ht="15.75">
      <c r="A361" s="287"/>
      <c r="B361" s="287"/>
      <c r="C361" s="287"/>
      <c r="D361" s="287"/>
      <c r="E361" s="254"/>
      <c r="F361" s="254"/>
      <c r="G361" s="254"/>
      <c r="H361" s="254"/>
      <c r="I361" s="254"/>
      <c r="J361" s="254"/>
      <c r="K361" s="289"/>
    </row>
    <row r="362" spans="1:11" ht="15.75">
      <c r="A362" s="287"/>
      <c r="B362" s="287"/>
      <c r="C362" s="287"/>
      <c r="D362" s="287"/>
      <c r="E362" s="254"/>
      <c r="F362" s="254"/>
      <c r="G362" s="254"/>
      <c r="H362" s="254"/>
      <c r="I362" s="254"/>
      <c r="J362" s="254"/>
      <c r="K362" s="289"/>
    </row>
    <row r="363" spans="1:11" ht="15.75">
      <c r="A363" s="287"/>
      <c r="B363" s="287"/>
      <c r="C363" s="287"/>
      <c r="D363" s="287"/>
      <c r="E363" s="254"/>
      <c r="F363" s="254"/>
      <c r="G363" s="254"/>
      <c r="H363" s="254"/>
      <c r="I363" s="254"/>
      <c r="J363" s="254"/>
      <c r="K363" s="289"/>
    </row>
    <row r="364" spans="1:11" ht="15.75">
      <c r="A364" s="287"/>
      <c r="B364" s="287"/>
      <c r="C364" s="287"/>
      <c r="D364" s="287"/>
      <c r="E364" s="254"/>
      <c r="F364" s="254"/>
      <c r="G364" s="254"/>
      <c r="H364" s="254"/>
      <c r="I364" s="254"/>
      <c r="J364" s="254"/>
      <c r="K364" s="289"/>
    </row>
    <row r="365" spans="1:11" ht="15.75">
      <c r="A365" s="287"/>
      <c r="B365" s="287"/>
      <c r="C365" s="287"/>
      <c r="D365" s="287"/>
      <c r="E365" s="254"/>
      <c r="F365" s="254"/>
      <c r="G365" s="254"/>
      <c r="H365" s="254"/>
      <c r="I365" s="254"/>
      <c r="J365" s="254"/>
      <c r="K365" s="289"/>
    </row>
    <row r="366" spans="1:11" ht="15.75">
      <c r="A366" s="287"/>
      <c r="B366" s="287"/>
      <c r="C366" s="287"/>
      <c r="D366" s="287"/>
      <c r="E366" s="254"/>
      <c r="F366" s="254"/>
      <c r="G366" s="254"/>
      <c r="H366" s="254"/>
      <c r="I366" s="254"/>
      <c r="J366" s="254"/>
      <c r="K366" s="289"/>
    </row>
    <row r="367" spans="1:11" ht="15.75">
      <c r="A367" s="287"/>
      <c r="B367" s="287"/>
      <c r="C367" s="287"/>
      <c r="D367" s="287"/>
      <c r="E367" s="254"/>
      <c r="F367" s="254"/>
      <c r="G367" s="254"/>
      <c r="H367" s="254"/>
      <c r="I367" s="254"/>
      <c r="J367" s="254"/>
      <c r="K367" s="289"/>
    </row>
    <row r="368" spans="1:11" ht="15.75">
      <c r="A368" s="287"/>
      <c r="B368" s="287"/>
      <c r="C368" s="287"/>
      <c r="D368" s="287"/>
      <c r="E368" s="254"/>
      <c r="F368" s="254"/>
      <c r="G368" s="254"/>
      <c r="H368" s="254"/>
      <c r="I368" s="254"/>
      <c r="J368" s="254"/>
      <c r="K368" s="289"/>
    </row>
    <row r="369" spans="1:11" ht="15.75">
      <c r="A369" s="287"/>
      <c r="B369" s="287"/>
      <c r="C369" s="287"/>
      <c r="D369" s="287"/>
      <c r="E369" s="254"/>
      <c r="F369" s="254"/>
      <c r="G369" s="254"/>
      <c r="H369" s="254"/>
      <c r="I369" s="254"/>
      <c r="J369" s="254"/>
      <c r="K369" s="289"/>
    </row>
    <row r="370" spans="1:11" ht="15.75">
      <c r="A370" s="287"/>
      <c r="B370" s="287"/>
      <c r="C370" s="287"/>
      <c r="D370" s="287"/>
      <c r="E370" s="254"/>
      <c r="F370" s="254"/>
      <c r="G370" s="254"/>
      <c r="H370" s="254"/>
      <c r="I370" s="254"/>
      <c r="J370" s="254"/>
      <c r="K370" s="289"/>
    </row>
    <row r="371" spans="1:11" ht="15.75">
      <c r="A371" s="287"/>
      <c r="B371" s="287"/>
      <c r="C371" s="287"/>
      <c r="D371" s="287"/>
      <c r="E371" s="254"/>
      <c r="F371" s="254"/>
      <c r="G371" s="254"/>
      <c r="H371" s="254"/>
      <c r="I371" s="254"/>
      <c r="J371" s="254"/>
      <c r="K371" s="289"/>
    </row>
    <row r="372" spans="1:11" ht="15.75">
      <c r="A372" s="287"/>
      <c r="B372" s="287"/>
      <c r="C372" s="287"/>
      <c r="D372" s="287"/>
      <c r="E372" s="254"/>
      <c r="F372" s="254"/>
      <c r="G372" s="254"/>
      <c r="H372" s="254"/>
      <c r="I372" s="254"/>
      <c r="J372" s="254"/>
      <c r="K372" s="289"/>
    </row>
    <row r="373" spans="1:11" ht="15.75">
      <c r="A373" s="287"/>
      <c r="B373" s="287"/>
      <c r="C373" s="287"/>
      <c r="D373" s="287"/>
      <c r="E373" s="254"/>
      <c r="F373" s="254"/>
      <c r="G373" s="254"/>
      <c r="H373" s="254"/>
      <c r="I373" s="254"/>
      <c r="J373" s="254"/>
      <c r="K373" s="289"/>
    </row>
    <row r="374" spans="1:11" ht="15.75">
      <c r="A374" s="287"/>
      <c r="B374" s="287"/>
      <c r="C374" s="287"/>
      <c r="D374" s="287"/>
      <c r="E374" s="254"/>
      <c r="F374" s="254"/>
      <c r="G374" s="254"/>
      <c r="H374" s="254"/>
      <c r="I374" s="254"/>
      <c r="J374" s="254"/>
      <c r="K374" s="289"/>
    </row>
    <row r="375" spans="1:11" ht="15.75">
      <c r="A375" s="287"/>
      <c r="B375" s="287"/>
      <c r="C375" s="287"/>
      <c r="D375" s="287"/>
      <c r="E375" s="254"/>
      <c r="F375" s="254"/>
      <c r="G375" s="254"/>
      <c r="H375" s="254"/>
      <c r="I375" s="254"/>
      <c r="J375" s="254"/>
      <c r="K375" s="289"/>
    </row>
    <row r="376" spans="1:11" ht="15.75">
      <c r="A376" s="287"/>
      <c r="B376" s="287"/>
      <c r="C376" s="287"/>
      <c r="D376" s="287"/>
      <c r="E376" s="254"/>
      <c r="F376" s="254"/>
      <c r="G376" s="254"/>
      <c r="H376" s="254"/>
      <c r="I376" s="254"/>
      <c r="J376" s="254"/>
      <c r="K376" s="289"/>
    </row>
    <row r="377" spans="1:11" ht="15.75">
      <c r="A377" s="287"/>
      <c r="B377" s="287"/>
      <c r="C377" s="287"/>
      <c r="D377" s="287"/>
      <c r="E377" s="254"/>
      <c r="F377" s="254"/>
      <c r="G377" s="254"/>
      <c r="H377" s="254"/>
      <c r="I377" s="254"/>
      <c r="J377" s="254"/>
      <c r="K377" s="289"/>
    </row>
    <row r="378" spans="1:11" ht="15.75">
      <c r="A378" s="287"/>
      <c r="B378" s="287"/>
      <c r="C378" s="287"/>
      <c r="D378" s="287"/>
      <c r="E378" s="254"/>
      <c r="F378" s="254"/>
      <c r="G378" s="254"/>
      <c r="H378" s="254"/>
      <c r="I378" s="254"/>
      <c r="J378" s="254"/>
      <c r="K378" s="289"/>
    </row>
    <row r="379" spans="1:11" ht="15.75">
      <c r="A379" s="287"/>
      <c r="B379" s="287"/>
      <c r="C379" s="287"/>
      <c r="D379" s="287"/>
      <c r="E379" s="254"/>
      <c r="F379" s="254"/>
      <c r="G379" s="254"/>
      <c r="H379" s="254"/>
      <c r="I379" s="254"/>
      <c r="J379" s="254"/>
      <c r="K379" s="289"/>
    </row>
    <row r="380" spans="1:11" ht="15.75">
      <c r="A380" s="287"/>
      <c r="B380" s="287"/>
      <c r="C380" s="287"/>
      <c r="D380" s="287"/>
      <c r="E380" s="254"/>
      <c r="F380" s="254"/>
      <c r="G380" s="254"/>
      <c r="H380" s="254"/>
      <c r="I380" s="254"/>
      <c r="J380" s="254"/>
      <c r="K380" s="289"/>
    </row>
    <row r="381" spans="1:11" ht="15.75">
      <c r="A381" s="287"/>
      <c r="B381" s="287"/>
      <c r="C381" s="287"/>
      <c r="D381" s="287"/>
      <c r="E381" s="254"/>
      <c r="F381" s="254"/>
      <c r="G381" s="254"/>
      <c r="H381" s="254"/>
      <c r="I381" s="254"/>
      <c r="J381" s="254"/>
      <c r="K381" s="289"/>
    </row>
    <row r="382" spans="1:11" ht="15.75">
      <c r="A382" s="287"/>
      <c r="B382" s="287"/>
      <c r="C382" s="287"/>
      <c r="D382" s="287"/>
      <c r="E382" s="254"/>
      <c r="F382" s="254"/>
      <c r="G382" s="254"/>
      <c r="H382" s="254"/>
      <c r="I382" s="254"/>
      <c r="J382" s="254"/>
      <c r="K382" s="289"/>
    </row>
    <row r="383" spans="1:11" ht="15.75">
      <c r="A383" s="287"/>
      <c r="B383" s="287"/>
      <c r="C383" s="287"/>
      <c r="D383" s="287"/>
      <c r="E383" s="254"/>
      <c r="F383" s="254"/>
      <c r="G383" s="254"/>
      <c r="H383" s="254"/>
      <c r="I383" s="254"/>
      <c r="J383" s="254"/>
      <c r="K383" s="289"/>
    </row>
    <row r="384" spans="1:11" ht="15.75">
      <c r="A384" s="287"/>
      <c r="B384" s="287"/>
      <c r="C384" s="287"/>
      <c r="D384" s="287"/>
      <c r="E384" s="254"/>
      <c r="F384" s="254"/>
      <c r="G384" s="254"/>
      <c r="H384" s="254"/>
      <c r="I384" s="254"/>
      <c r="J384" s="254"/>
      <c r="K384" s="289"/>
    </row>
    <row r="385" spans="1:11" ht="15.75">
      <c r="A385" s="287"/>
      <c r="B385" s="287"/>
      <c r="C385" s="287"/>
      <c r="D385" s="287"/>
      <c r="E385" s="254"/>
      <c r="F385" s="254"/>
      <c r="G385" s="254"/>
      <c r="H385" s="254"/>
      <c r="I385" s="254"/>
      <c r="J385" s="254"/>
      <c r="K385" s="289"/>
    </row>
    <row r="386" spans="1:11" ht="15.75">
      <c r="A386" s="287"/>
      <c r="B386" s="287"/>
      <c r="C386" s="287"/>
      <c r="D386" s="287"/>
      <c r="E386" s="254"/>
      <c r="F386" s="254"/>
      <c r="G386" s="254"/>
      <c r="H386" s="254"/>
      <c r="I386" s="254"/>
      <c r="J386" s="254"/>
      <c r="K386" s="289"/>
    </row>
    <row r="387" spans="1:11" ht="15.75">
      <c r="A387" s="287"/>
      <c r="B387" s="287"/>
      <c r="C387" s="287"/>
      <c r="D387" s="287"/>
      <c r="E387" s="254"/>
      <c r="F387" s="254"/>
      <c r="G387" s="254"/>
      <c r="H387" s="254"/>
      <c r="I387" s="254"/>
      <c r="J387" s="254"/>
      <c r="K387" s="289"/>
    </row>
    <row r="388" spans="1:11" ht="15.75">
      <c r="A388" s="287"/>
      <c r="B388" s="287"/>
      <c r="C388" s="287"/>
      <c r="D388" s="287"/>
      <c r="E388" s="254"/>
      <c r="F388" s="254"/>
      <c r="G388" s="254"/>
      <c r="H388" s="254"/>
      <c r="I388" s="254"/>
      <c r="J388" s="254"/>
      <c r="K388" s="289"/>
    </row>
    <row r="389" spans="1:11" ht="15.75">
      <c r="A389" s="287"/>
      <c r="B389" s="287"/>
      <c r="C389" s="287"/>
      <c r="D389" s="287"/>
      <c r="E389" s="254"/>
      <c r="F389" s="254"/>
      <c r="G389" s="254"/>
      <c r="H389" s="254"/>
      <c r="I389" s="254"/>
      <c r="J389" s="254"/>
      <c r="K389" s="289"/>
    </row>
    <row r="390" spans="1:11" ht="15.75">
      <c r="A390" s="287"/>
      <c r="B390" s="287"/>
      <c r="C390" s="287"/>
      <c r="D390" s="287"/>
      <c r="E390" s="254"/>
      <c r="F390" s="254"/>
      <c r="G390" s="254"/>
      <c r="H390" s="254"/>
      <c r="I390" s="254"/>
      <c r="J390" s="254"/>
      <c r="K390" s="289"/>
    </row>
    <row r="391" spans="1:11" ht="15.75">
      <c r="A391" s="287"/>
      <c r="B391" s="287"/>
      <c r="C391" s="287"/>
      <c r="D391" s="287"/>
      <c r="E391" s="254"/>
      <c r="F391" s="254"/>
      <c r="G391" s="254"/>
      <c r="H391" s="254"/>
      <c r="I391" s="254"/>
      <c r="J391" s="254"/>
      <c r="K391" s="289"/>
    </row>
    <row r="392" spans="1:11" ht="15.75">
      <c r="A392" s="287"/>
      <c r="B392" s="287"/>
      <c r="C392" s="287"/>
      <c r="D392" s="287"/>
      <c r="E392" s="254"/>
      <c r="F392" s="254"/>
      <c r="G392" s="254"/>
      <c r="H392" s="254"/>
      <c r="I392" s="254"/>
      <c r="J392" s="254"/>
      <c r="K392" s="289"/>
    </row>
    <row r="393" spans="1:11" ht="15.75">
      <c r="A393" s="287"/>
      <c r="B393" s="287"/>
      <c r="C393" s="287"/>
      <c r="D393" s="287"/>
      <c r="E393" s="254"/>
      <c r="F393" s="254"/>
      <c r="G393" s="254"/>
      <c r="H393" s="254"/>
      <c r="I393" s="254"/>
      <c r="J393" s="254"/>
      <c r="K393" s="289"/>
    </row>
    <row r="394" spans="1:11" ht="15.75">
      <c r="A394" s="287"/>
      <c r="B394" s="287"/>
      <c r="C394" s="287"/>
      <c r="D394" s="287"/>
      <c r="E394" s="254"/>
      <c r="F394" s="254"/>
      <c r="G394" s="254"/>
      <c r="H394" s="254"/>
      <c r="I394" s="254"/>
      <c r="J394" s="254"/>
      <c r="K394" s="289"/>
    </row>
    <row r="395" spans="1:11" ht="15.75">
      <c r="A395" s="287"/>
      <c r="B395" s="287"/>
      <c r="C395" s="287"/>
      <c r="D395" s="287"/>
      <c r="E395" s="254"/>
      <c r="F395" s="254"/>
      <c r="G395" s="254"/>
      <c r="H395" s="254"/>
      <c r="I395" s="254"/>
      <c r="J395" s="254"/>
      <c r="K395" s="289"/>
    </row>
    <row r="396" spans="1:11" ht="15.75">
      <c r="A396" s="287"/>
      <c r="B396" s="287"/>
      <c r="C396" s="287"/>
      <c r="D396" s="287"/>
      <c r="E396" s="254"/>
      <c r="F396" s="254"/>
      <c r="G396" s="254"/>
      <c r="H396" s="254"/>
      <c r="I396" s="254"/>
      <c r="J396" s="254"/>
      <c r="K396" s="289"/>
    </row>
    <row r="397" spans="1:11" ht="15.75">
      <c r="A397" s="287"/>
      <c r="B397" s="287"/>
      <c r="C397" s="287"/>
      <c r="D397" s="287"/>
      <c r="E397" s="254"/>
      <c r="F397" s="254"/>
      <c r="G397" s="254"/>
      <c r="H397" s="254"/>
      <c r="I397" s="254"/>
      <c r="J397" s="254"/>
      <c r="K397" s="289"/>
    </row>
    <row r="398" spans="1:11" ht="15.75">
      <c r="A398" s="287"/>
      <c r="B398" s="287"/>
      <c r="C398" s="287"/>
      <c r="D398" s="287"/>
      <c r="E398" s="254"/>
      <c r="F398" s="254"/>
      <c r="G398" s="254"/>
      <c r="H398" s="254"/>
      <c r="I398" s="254"/>
      <c r="J398" s="254"/>
      <c r="K398" s="289"/>
    </row>
    <row r="399" spans="1:11" ht="15.75">
      <c r="A399" s="287"/>
      <c r="B399" s="287"/>
      <c r="C399" s="287"/>
      <c r="D399" s="287"/>
      <c r="E399" s="254"/>
      <c r="F399" s="254"/>
      <c r="G399" s="254"/>
      <c r="H399" s="254"/>
      <c r="I399" s="254"/>
      <c r="J399" s="254"/>
      <c r="K399" s="289"/>
    </row>
    <row r="400" spans="1:11" ht="15.75">
      <c r="A400" s="287"/>
      <c r="B400" s="287"/>
      <c r="C400" s="287"/>
      <c r="D400" s="287"/>
      <c r="E400" s="254"/>
      <c r="F400" s="254"/>
      <c r="G400" s="254"/>
      <c r="H400" s="254"/>
      <c r="I400" s="254"/>
      <c r="J400" s="254"/>
      <c r="K400" s="289"/>
    </row>
    <row r="401" spans="1:11" ht="15.75">
      <c r="A401" s="287"/>
      <c r="B401" s="287"/>
      <c r="C401" s="287"/>
      <c r="D401" s="287"/>
      <c r="E401" s="254"/>
      <c r="F401" s="254"/>
      <c r="G401" s="254"/>
      <c r="H401" s="254"/>
      <c r="I401" s="254"/>
      <c r="J401" s="254"/>
      <c r="K401" s="289"/>
    </row>
    <row r="402" spans="1:11" ht="15.75">
      <c r="A402" s="287"/>
      <c r="B402" s="287"/>
      <c r="C402" s="287"/>
      <c r="D402" s="287"/>
      <c r="E402" s="254"/>
      <c r="F402" s="254"/>
      <c r="G402" s="254"/>
      <c r="H402" s="254"/>
      <c r="I402" s="254"/>
      <c r="J402" s="254"/>
      <c r="K402" s="289"/>
    </row>
    <row r="403" spans="1:11" ht="15.75">
      <c r="A403" s="287"/>
      <c r="B403" s="287"/>
      <c r="C403" s="287"/>
      <c r="D403" s="287"/>
      <c r="E403" s="254"/>
      <c r="F403" s="254"/>
      <c r="G403" s="254"/>
      <c r="H403" s="254"/>
      <c r="I403" s="254"/>
      <c r="J403" s="254"/>
      <c r="K403" s="289"/>
    </row>
    <row r="404" spans="1:11" ht="15.75">
      <c r="A404" s="287"/>
      <c r="B404" s="287"/>
      <c r="C404" s="287"/>
      <c r="D404" s="287"/>
      <c r="E404" s="254"/>
      <c r="F404" s="254"/>
      <c r="G404" s="254"/>
      <c r="H404" s="254"/>
      <c r="I404" s="254"/>
      <c r="J404" s="254"/>
      <c r="K404" s="289"/>
    </row>
    <row r="405" spans="1:11" ht="15.75">
      <c r="A405" s="287"/>
      <c r="B405" s="287"/>
      <c r="C405" s="287"/>
      <c r="D405" s="287"/>
      <c r="E405" s="254"/>
      <c r="F405" s="254"/>
      <c r="G405" s="254"/>
      <c r="H405" s="254"/>
      <c r="I405" s="254"/>
      <c r="J405" s="254"/>
      <c r="K405" s="289"/>
    </row>
    <row r="406" spans="1:11" ht="15.75">
      <c r="A406" s="287"/>
      <c r="B406" s="287"/>
      <c r="C406" s="287"/>
      <c r="D406" s="287"/>
      <c r="E406" s="254"/>
      <c r="F406" s="254"/>
      <c r="G406" s="254"/>
      <c r="H406" s="254"/>
      <c r="I406" s="254"/>
      <c r="J406" s="254"/>
      <c r="K406" s="289"/>
    </row>
    <row r="407" spans="1:11" ht="15.75">
      <c r="A407" s="287"/>
      <c r="B407" s="287"/>
      <c r="C407" s="287"/>
      <c r="D407" s="287"/>
      <c r="E407" s="254"/>
      <c r="F407" s="254"/>
      <c r="G407" s="254"/>
      <c r="H407" s="254"/>
      <c r="I407" s="254"/>
      <c r="J407" s="254"/>
      <c r="K407" s="289"/>
    </row>
    <row r="408" spans="1:11" ht="15.75">
      <c r="A408" s="287"/>
      <c r="B408" s="287"/>
      <c r="C408" s="287"/>
      <c r="D408" s="287"/>
      <c r="E408" s="254"/>
      <c r="F408" s="254"/>
      <c r="G408" s="254"/>
      <c r="H408" s="254"/>
      <c r="I408" s="254"/>
      <c r="J408" s="254"/>
      <c r="K408" s="289"/>
    </row>
    <row r="409" spans="1:11" ht="15.75">
      <c r="A409" s="287"/>
      <c r="B409" s="287"/>
      <c r="C409" s="287"/>
      <c r="D409" s="287"/>
      <c r="E409" s="254"/>
      <c r="F409" s="254"/>
      <c r="G409" s="254"/>
      <c r="H409" s="254"/>
      <c r="I409" s="254"/>
      <c r="J409" s="254"/>
      <c r="K409" s="289"/>
    </row>
    <row r="410" spans="1:11" ht="15.75">
      <c r="A410" s="287"/>
      <c r="B410" s="287"/>
      <c r="C410" s="287"/>
      <c r="D410" s="287"/>
      <c r="E410" s="254"/>
      <c r="F410" s="254"/>
      <c r="G410" s="254"/>
      <c r="H410" s="254"/>
      <c r="I410" s="254"/>
      <c r="J410" s="254"/>
      <c r="K410" s="289"/>
    </row>
    <row r="411" spans="1:11" ht="15.75">
      <c r="A411" s="287"/>
      <c r="B411" s="287"/>
      <c r="C411" s="287"/>
      <c r="D411" s="287"/>
      <c r="E411" s="254"/>
      <c r="F411" s="254"/>
      <c r="G411" s="254"/>
      <c r="H411" s="254"/>
      <c r="I411" s="254"/>
      <c r="J411" s="254"/>
      <c r="K411" s="289"/>
    </row>
    <row r="412" spans="1:11" ht="15.75">
      <c r="A412" s="287"/>
      <c r="B412" s="287"/>
      <c r="C412" s="287"/>
      <c r="D412" s="287"/>
      <c r="E412" s="254"/>
      <c r="F412" s="254"/>
      <c r="G412" s="254"/>
      <c r="H412" s="254"/>
      <c r="I412" s="254"/>
      <c r="J412" s="254"/>
      <c r="K412" s="289"/>
    </row>
    <row r="413" spans="1:11" ht="15.75">
      <c r="A413" s="287"/>
      <c r="B413" s="287"/>
      <c r="C413" s="287"/>
      <c r="D413" s="287"/>
      <c r="E413" s="254"/>
      <c r="F413" s="254"/>
      <c r="G413" s="254"/>
      <c r="H413" s="254"/>
      <c r="I413" s="254"/>
      <c r="J413" s="254"/>
      <c r="K413" s="289"/>
    </row>
    <row r="414" spans="1:11" ht="15.75">
      <c r="A414" s="287"/>
      <c r="B414" s="287"/>
      <c r="C414" s="287"/>
      <c r="D414" s="287"/>
      <c r="E414" s="254"/>
      <c r="F414" s="254"/>
      <c r="G414" s="254"/>
      <c r="H414" s="254"/>
      <c r="I414" s="254"/>
      <c r="J414" s="254"/>
      <c r="K414" s="289"/>
    </row>
    <row r="415" spans="1:11" ht="15.75">
      <c r="A415" s="287"/>
      <c r="B415" s="287"/>
      <c r="C415" s="287"/>
      <c r="D415" s="287"/>
      <c r="E415" s="254"/>
      <c r="F415" s="254"/>
      <c r="G415" s="254"/>
      <c r="H415" s="254"/>
      <c r="I415" s="254"/>
      <c r="J415" s="254"/>
      <c r="K415" s="289"/>
    </row>
    <row r="416" spans="1:11" ht="15.75">
      <c r="A416" s="287"/>
      <c r="B416" s="287"/>
      <c r="C416" s="287"/>
      <c r="D416" s="287"/>
      <c r="E416" s="254"/>
      <c r="F416" s="254"/>
      <c r="G416" s="254"/>
      <c r="H416" s="254"/>
      <c r="I416" s="254"/>
      <c r="J416" s="254"/>
      <c r="K416" s="289"/>
    </row>
    <row r="417" spans="1:11" ht="15.75">
      <c r="A417" s="287"/>
      <c r="B417" s="287"/>
      <c r="C417" s="287"/>
      <c r="D417" s="287"/>
      <c r="E417" s="254"/>
      <c r="F417" s="254"/>
      <c r="G417" s="254"/>
      <c r="H417" s="254"/>
      <c r="I417" s="254"/>
      <c r="J417" s="254"/>
      <c r="K417" s="289"/>
    </row>
    <row r="418" spans="1:11" ht="15.75">
      <c r="A418" s="287"/>
      <c r="B418" s="287"/>
      <c r="C418" s="287"/>
      <c r="D418" s="287"/>
      <c r="E418" s="254"/>
      <c r="F418" s="254"/>
      <c r="G418" s="254"/>
      <c r="H418" s="254"/>
      <c r="I418" s="254"/>
      <c r="J418" s="254"/>
      <c r="K418" s="289"/>
    </row>
    <row r="419" spans="1:11" ht="15.75">
      <c r="A419" s="287"/>
      <c r="B419" s="287"/>
      <c r="C419" s="287"/>
      <c r="D419" s="287"/>
      <c r="E419" s="254"/>
      <c r="F419" s="254"/>
      <c r="G419" s="254"/>
      <c r="H419" s="254"/>
      <c r="I419" s="254"/>
      <c r="J419" s="254"/>
      <c r="K419" s="289"/>
    </row>
    <row r="420" spans="1:11" ht="15.75">
      <c r="A420" s="287"/>
      <c r="B420" s="287"/>
      <c r="C420" s="287"/>
      <c r="D420" s="287"/>
      <c r="E420" s="254"/>
      <c r="F420" s="254"/>
      <c r="G420" s="254"/>
      <c r="H420" s="254"/>
      <c r="I420" s="254"/>
      <c r="J420" s="254"/>
      <c r="K420" s="289"/>
    </row>
    <row r="421" spans="1:11" ht="15.75">
      <c r="A421" s="287"/>
      <c r="B421" s="287"/>
      <c r="C421" s="287"/>
      <c r="D421" s="287"/>
      <c r="E421" s="254"/>
      <c r="F421" s="254"/>
      <c r="G421" s="254"/>
      <c r="H421" s="254"/>
      <c r="I421" s="254"/>
      <c r="J421" s="254"/>
      <c r="K421" s="289"/>
    </row>
    <row r="422" spans="1:11" ht="15.75">
      <c r="A422" s="287"/>
      <c r="B422" s="287"/>
      <c r="C422" s="287"/>
      <c r="D422" s="287"/>
      <c r="E422" s="254"/>
      <c r="F422" s="254"/>
      <c r="G422" s="254"/>
      <c r="H422" s="254"/>
      <c r="I422" s="254"/>
      <c r="J422" s="254"/>
      <c r="K422" s="289"/>
    </row>
    <row r="423" spans="1:11" ht="15.75">
      <c r="A423" s="287"/>
      <c r="B423" s="287"/>
      <c r="C423" s="287"/>
      <c r="D423" s="287"/>
      <c r="E423" s="254"/>
      <c r="F423" s="254"/>
      <c r="G423" s="254"/>
      <c r="H423" s="254"/>
      <c r="I423" s="254"/>
      <c r="J423" s="254"/>
      <c r="K423" s="289"/>
    </row>
    <row r="424" spans="1:11" ht="15.75">
      <c r="A424" s="287"/>
      <c r="B424" s="287"/>
      <c r="C424" s="287"/>
      <c r="D424" s="287"/>
      <c r="E424" s="254"/>
      <c r="F424" s="254"/>
      <c r="G424" s="254"/>
      <c r="H424" s="254"/>
      <c r="I424" s="254"/>
      <c r="J424" s="254"/>
      <c r="K424" s="289"/>
    </row>
    <row r="425" spans="1:11" ht="15.75">
      <c r="A425" s="287"/>
      <c r="B425" s="287"/>
      <c r="C425" s="287"/>
      <c r="D425" s="287"/>
      <c r="E425" s="254"/>
      <c r="F425" s="254"/>
      <c r="G425" s="254"/>
      <c r="H425" s="254"/>
      <c r="I425" s="254"/>
      <c r="J425" s="254"/>
      <c r="K425" s="289"/>
    </row>
    <row r="426" spans="1:11" ht="15.75">
      <c r="A426" s="287"/>
      <c r="B426" s="287"/>
      <c r="C426" s="287"/>
      <c r="D426" s="287"/>
      <c r="E426" s="254"/>
      <c r="F426" s="254"/>
      <c r="G426" s="254"/>
      <c r="H426" s="254"/>
      <c r="I426" s="254"/>
      <c r="J426" s="254"/>
      <c r="K426" s="289"/>
    </row>
    <row r="427" spans="1:11" ht="15.75">
      <c r="A427" s="287"/>
      <c r="B427" s="287"/>
      <c r="C427" s="287"/>
      <c r="D427" s="287"/>
      <c r="E427" s="254"/>
      <c r="F427" s="254"/>
      <c r="G427" s="254"/>
      <c r="H427" s="254"/>
      <c r="I427" s="254"/>
      <c r="J427" s="254"/>
      <c r="K427" s="289"/>
    </row>
    <row r="428" spans="1:11" ht="15.75">
      <c r="A428" s="287"/>
      <c r="B428" s="287"/>
      <c r="C428" s="287"/>
      <c r="D428" s="287"/>
      <c r="E428" s="254"/>
      <c r="F428" s="254"/>
      <c r="G428" s="254"/>
      <c r="H428" s="254"/>
      <c r="I428" s="254"/>
      <c r="J428" s="254"/>
      <c r="K428" s="289"/>
    </row>
    <row r="429" spans="1:11" ht="15.75">
      <c r="A429" s="287"/>
      <c r="B429" s="287"/>
      <c r="C429" s="287"/>
      <c r="D429" s="287"/>
      <c r="E429" s="254"/>
      <c r="F429" s="254"/>
      <c r="G429" s="254"/>
      <c r="H429" s="254"/>
      <c r="I429" s="254"/>
      <c r="J429" s="254"/>
      <c r="K429" s="289"/>
    </row>
    <row r="430" spans="1:11" ht="15.75">
      <c r="A430" s="287"/>
      <c r="B430" s="287"/>
      <c r="C430" s="287"/>
      <c r="D430" s="287"/>
      <c r="E430" s="254"/>
      <c r="F430" s="254"/>
      <c r="G430" s="254"/>
      <c r="H430" s="254"/>
      <c r="I430" s="254"/>
      <c r="J430" s="254"/>
      <c r="K430" s="289"/>
    </row>
    <row r="431" spans="1:11" ht="15.75">
      <c r="A431" s="287"/>
      <c r="B431" s="287"/>
      <c r="C431" s="287"/>
      <c r="D431" s="287"/>
      <c r="E431" s="254"/>
      <c r="F431" s="254"/>
      <c r="G431" s="254"/>
      <c r="H431" s="254"/>
      <c r="I431" s="254"/>
      <c r="J431" s="254"/>
      <c r="K431" s="289"/>
    </row>
    <row r="432" spans="1:11" ht="15.75">
      <c r="A432" s="287"/>
      <c r="B432" s="287"/>
      <c r="C432" s="287"/>
      <c r="D432" s="287"/>
      <c r="E432" s="254"/>
      <c r="F432" s="254"/>
      <c r="G432" s="254"/>
      <c r="H432" s="254"/>
      <c r="I432" s="254"/>
      <c r="J432" s="254"/>
      <c r="K432" s="289"/>
    </row>
    <row r="433" spans="1:11" ht="15.75">
      <c r="A433" s="287"/>
      <c r="B433" s="287"/>
      <c r="C433" s="287"/>
      <c r="D433" s="287"/>
      <c r="E433" s="254"/>
      <c r="F433" s="254"/>
      <c r="G433" s="254"/>
      <c r="H433" s="254"/>
      <c r="I433" s="254"/>
      <c r="J433" s="254"/>
      <c r="K433" s="289"/>
    </row>
    <row r="434" spans="1:11" ht="15.75">
      <c r="A434" s="287"/>
      <c r="B434" s="287"/>
      <c r="C434" s="287"/>
      <c r="D434" s="287"/>
      <c r="E434" s="254"/>
      <c r="F434" s="254"/>
      <c r="G434" s="254"/>
      <c r="H434" s="254"/>
      <c r="I434" s="254"/>
      <c r="J434" s="254"/>
      <c r="K434" s="289"/>
    </row>
    <row r="435" spans="1:11" ht="15.75">
      <c r="A435" s="287"/>
      <c r="B435" s="287"/>
      <c r="C435" s="287"/>
      <c r="D435" s="287"/>
      <c r="E435" s="254"/>
      <c r="F435" s="254"/>
      <c r="G435" s="254"/>
      <c r="H435" s="254"/>
      <c r="I435" s="254"/>
      <c r="J435" s="254"/>
      <c r="K435" s="289"/>
    </row>
    <row r="436" spans="1:11" ht="15.75">
      <c r="A436" s="287"/>
      <c r="B436" s="287"/>
      <c r="C436" s="287"/>
      <c r="D436" s="287"/>
      <c r="E436" s="254"/>
      <c r="F436" s="254"/>
      <c r="G436" s="254"/>
      <c r="H436" s="254"/>
      <c r="I436" s="254"/>
      <c r="J436" s="254"/>
      <c r="K436" s="289"/>
    </row>
    <row r="437" spans="1:11" ht="15.75">
      <c r="A437" s="287"/>
      <c r="B437" s="287"/>
      <c r="C437" s="287"/>
      <c r="D437" s="287"/>
      <c r="E437" s="254"/>
      <c r="F437" s="254"/>
      <c r="G437" s="254"/>
      <c r="H437" s="254"/>
      <c r="I437" s="254"/>
      <c r="J437" s="254"/>
      <c r="K437" s="289"/>
    </row>
    <row r="438" spans="1:11" ht="15.75">
      <c r="A438" s="287"/>
      <c r="B438" s="287"/>
      <c r="C438" s="287"/>
      <c r="D438" s="287"/>
      <c r="E438" s="254"/>
      <c r="F438" s="254"/>
      <c r="G438" s="254"/>
      <c r="H438" s="254"/>
      <c r="I438" s="254"/>
      <c r="J438" s="254"/>
      <c r="K438" s="289"/>
    </row>
    <row r="439" spans="1:11" ht="15.75">
      <c r="A439" s="287"/>
      <c r="B439" s="287"/>
      <c r="C439" s="287"/>
      <c r="D439" s="287"/>
      <c r="E439" s="254"/>
      <c r="F439" s="254"/>
      <c r="G439" s="254"/>
      <c r="H439" s="254"/>
      <c r="I439" s="254"/>
      <c r="J439" s="254"/>
      <c r="K439" s="289"/>
    </row>
    <row r="440" spans="1:11" ht="15.75">
      <c r="A440" s="287"/>
      <c r="B440" s="287"/>
      <c r="C440" s="287"/>
      <c r="D440" s="287"/>
      <c r="E440" s="254"/>
      <c r="F440" s="254"/>
      <c r="G440" s="254"/>
      <c r="H440" s="254"/>
      <c r="I440" s="254"/>
      <c r="J440" s="254"/>
      <c r="K440" s="289"/>
    </row>
    <row r="441" spans="1:11" ht="15.75">
      <c r="A441" s="287"/>
      <c r="B441" s="287"/>
      <c r="C441" s="287"/>
      <c r="D441" s="287"/>
      <c r="E441" s="254"/>
      <c r="F441" s="254"/>
      <c r="G441" s="254"/>
      <c r="H441" s="254"/>
      <c r="I441" s="254"/>
      <c r="J441" s="254"/>
      <c r="K441" s="289"/>
    </row>
    <row r="442" spans="1:11" ht="15.75">
      <c r="A442" s="287"/>
      <c r="B442" s="287"/>
      <c r="C442" s="287"/>
      <c r="D442" s="287"/>
      <c r="E442" s="254"/>
      <c r="F442" s="254"/>
      <c r="G442" s="254"/>
      <c r="H442" s="254"/>
      <c r="I442" s="254"/>
      <c r="J442" s="254"/>
      <c r="K442" s="289"/>
    </row>
    <row r="443" spans="1:11" ht="15.75">
      <c r="A443" s="287"/>
      <c r="B443" s="287"/>
      <c r="C443" s="287"/>
      <c r="D443" s="287"/>
      <c r="E443" s="254"/>
      <c r="F443" s="254"/>
      <c r="G443" s="254"/>
      <c r="H443" s="254"/>
      <c r="I443" s="254"/>
      <c r="J443" s="254"/>
      <c r="K443" s="289"/>
    </row>
    <row r="444" spans="1:11" ht="15.75">
      <c r="A444" s="287"/>
      <c r="B444" s="287"/>
      <c r="C444" s="287"/>
      <c r="D444" s="287"/>
      <c r="E444" s="254"/>
      <c r="F444" s="254"/>
      <c r="G444" s="254"/>
      <c r="H444" s="254"/>
      <c r="I444" s="254"/>
      <c r="J444" s="254"/>
      <c r="K444" s="289"/>
    </row>
    <row r="445" spans="1:11" ht="15.75">
      <c r="A445" s="287"/>
      <c r="B445" s="287"/>
      <c r="C445" s="287"/>
      <c r="D445" s="287"/>
      <c r="E445" s="254"/>
      <c r="F445" s="254"/>
      <c r="G445" s="254"/>
      <c r="H445" s="254"/>
      <c r="I445" s="254"/>
      <c r="J445" s="254"/>
      <c r="K445" s="289"/>
    </row>
    <row r="446" spans="1:11" ht="15.75">
      <c r="A446" s="287"/>
      <c r="B446" s="287"/>
      <c r="C446" s="287"/>
      <c r="D446" s="287"/>
      <c r="E446" s="254"/>
      <c r="F446" s="254"/>
      <c r="G446" s="254"/>
      <c r="H446" s="254"/>
      <c r="I446" s="254"/>
      <c r="J446" s="254"/>
      <c r="K446" s="289"/>
    </row>
    <row r="447" spans="1:11" ht="15.75">
      <c r="A447" s="287"/>
      <c r="B447" s="287"/>
      <c r="C447" s="287"/>
      <c r="D447" s="287"/>
      <c r="E447" s="254"/>
      <c r="F447" s="254"/>
      <c r="G447" s="254"/>
      <c r="H447" s="254"/>
      <c r="I447" s="254"/>
      <c r="J447" s="254"/>
      <c r="K447" s="289"/>
    </row>
    <row r="448" spans="1:11" ht="15.75">
      <c r="A448" s="287"/>
      <c r="B448" s="287"/>
      <c r="C448" s="287"/>
      <c r="D448" s="287"/>
      <c r="E448" s="254"/>
      <c r="F448" s="254"/>
      <c r="G448" s="254"/>
      <c r="H448" s="254"/>
      <c r="I448" s="254"/>
      <c r="J448" s="254"/>
      <c r="K448" s="289"/>
    </row>
    <row r="449" spans="1:11" ht="15.75">
      <c r="A449" s="287"/>
      <c r="B449" s="287"/>
      <c r="C449" s="287"/>
      <c r="D449" s="287"/>
      <c r="E449" s="254"/>
      <c r="F449" s="254"/>
      <c r="G449" s="254"/>
      <c r="H449" s="254"/>
      <c r="I449" s="254"/>
      <c r="J449" s="254"/>
      <c r="K449" s="289"/>
    </row>
    <row r="450" spans="1:11" ht="15.75">
      <c r="A450" s="287"/>
      <c r="B450" s="287"/>
      <c r="C450" s="287"/>
      <c r="D450" s="287"/>
      <c r="E450" s="254"/>
      <c r="F450" s="254"/>
      <c r="G450" s="254"/>
      <c r="H450" s="254"/>
      <c r="I450" s="254"/>
      <c r="J450" s="254"/>
      <c r="K450" s="289"/>
    </row>
    <row r="451" spans="1:11" ht="15.75">
      <c r="A451" s="287"/>
      <c r="B451" s="287"/>
      <c r="C451" s="287"/>
      <c r="D451" s="287"/>
      <c r="E451" s="254"/>
      <c r="F451" s="254"/>
      <c r="G451" s="254"/>
      <c r="H451" s="254"/>
      <c r="I451" s="254"/>
      <c r="J451" s="254"/>
      <c r="K451" s="289"/>
    </row>
    <row r="452" spans="1:11" ht="15.75">
      <c r="A452" s="287"/>
      <c r="B452" s="287"/>
      <c r="C452" s="287"/>
      <c r="D452" s="287"/>
      <c r="E452" s="254"/>
      <c r="F452" s="254"/>
      <c r="G452" s="254"/>
      <c r="H452" s="254"/>
      <c r="I452" s="254"/>
      <c r="J452" s="254"/>
      <c r="K452" s="289"/>
    </row>
    <row r="453" spans="1:11" ht="15.75">
      <c r="A453" s="287"/>
      <c r="B453" s="287"/>
      <c r="C453" s="287"/>
      <c r="D453" s="287"/>
      <c r="E453" s="254"/>
      <c r="F453" s="254"/>
      <c r="G453" s="254"/>
      <c r="H453" s="254"/>
      <c r="I453" s="254"/>
      <c r="J453" s="254"/>
      <c r="K453" s="289"/>
    </row>
    <row r="454" spans="1:11" ht="15.75">
      <c r="A454" s="287"/>
      <c r="B454" s="287"/>
      <c r="C454" s="287"/>
      <c r="D454" s="287"/>
      <c r="E454" s="254"/>
      <c r="F454" s="254"/>
      <c r="G454" s="254"/>
      <c r="H454" s="254"/>
      <c r="I454" s="254"/>
      <c r="J454" s="254"/>
      <c r="K454" s="289"/>
    </row>
    <row r="455" spans="1:11" ht="15.75">
      <c r="A455" s="287"/>
      <c r="B455" s="287"/>
      <c r="C455" s="287"/>
      <c r="D455" s="287"/>
      <c r="E455" s="254"/>
      <c r="F455" s="254"/>
      <c r="G455" s="254"/>
      <c r="H455" s="254"/>
      <c r="I455" s="254"/>
      <c r="J455" s="254"/>
      <c r="K455" s="289"/>
    </row>
    <row r="456" spans="1:11" ht="15.75">
      <c r="A456" s="287"/>
      <c r="B456" s="287"/>
      <c r="C456" s="287"/>
      <c r="D456" s="287"/>
      <c r="E456" s="254"/>
      <c r="F456" s="254"/>
      <c r="G456" s="254"/>
      <c r="H456" s="254"/>
      <c r="I456" s="254"/>
      <c r="J456" s="254"/>
      <c r="K456" s="289"/>
    </row>
    <row r="457" spans="1:11" ht="15.75">
      <c r="A457" s="287"/>
      <c r="B457" s="287"/>
      <c r="C457" s="287"/>
      <c r="D457" s="287"/>
      <c r="E457" s="254"/>
      <c r="F457" s="254"/>
      <c r="G457" s="254"/>
      <c r="H457" s="254"/>
      <c r="I457" s="254"/>
      <c r="J457" s="254"/>
      <c r="K457" s="289"/>
    </row>
    <row r="458" spans="1:11" ht="15.75">
      <c r="A458" s="287"/>
      <c r="B458" s="287"/>
      <c r="C458" s="287"/>
      <c r="D458" s="287"/>
      <c r="E458" s="254"/>
      <c r="F458" s="254"/>
      <c r="G458" s="254"/>
      <c r="H458" s="254"/>
      <c r="I458" s="254"/>
      <c r="J458" s="254"/>
      <c r="K458" s="289"/>
    </row>
    <row r="459" spans="1:11" ht="15.75">
      <c r="A459" s="287"/>
      <c r="B459" s="287"/>
      <c r="C459" s="287"/>
      <c r="D459" s="287"/>
      <c r="E459" s="254"/>
      <c r="F459" s="254"/>
      <c r="G459" s="254"/>
      <c r="H459" s="254"/>
      <c r="I459" s="254"/>
      <c r="J459" s="254"/>
      <c r="K459" s="289"/>
    </row>
    <row r="460" spans="1:11" ht="15.75">
      <c r="A460" s="287"/>
      <c r="B460" s="287"/>
      <c r="C460" s="287"/>
      <c r="D460" s="287"/>
      <c r="E460" s="254"/>
      <c r="F460" s="254"/>
      <c r="G460" s="254"/>
      <c r="H460" s="254"/>
      <c r="I460" s="254"/>
      <c r="J460" s="254"/>
      <c r="K460" s="289"/>
    </row>
    <row r="461" spans="1:11" ht="15.75">
      <c r="A461" s="287"/>
      <c r="B461" s="287"/>
      <c r="C461" s="287"/>
      <c r="D461" s="287"/>
      <c r="E461" s="254"/>
      <c r="F461" s="254"/>
      <c r="G461" s="254"/>
      <c r="H461" s="254"/>
      <c r="I461" s="254"/>
      <c r="J461" s="254"/>
      <c r="K461" s="289"/>
    </row>
    <row r="462" spans="1:11" ht="15.75">
      <c r="A462" s="287"/>
      <c r="B462" s="287"/>
      <c r="C462" s="287"/>
      <c r="D462" s="287"/>
      <c r="E462" s="254"/>
      <c r="F462" s="254"/>
      <c r="G462" s="254"/>
      <c r="H462" s="254"/>
      <c r="I462" s="254"/>
      <c r="J462" s="254"/>
      <c r="K462" s="289"/>
    </row>
    <row r="463" spans="1:11" ht="15.75">
      <c r="A463" s="287"/>
      <c r="B463" s="287"/>
      <c r="C463" s="287"/>
      <c r="D463" s="287"/>
      <c r="E463" s="254"/>
      <c r="F463" s="254"/>
      <c r="G463" s="254"/>
      <c r="H463" s="254"/>
      <c r="I463" s="254"/>
      <c r="J463" s="254"/>
      <c r="K463" s="289"/>
    </row>
    <row r="464" spans="1:11" ht="15.75">
      <c r="A464" s="287"/>
      <c r="B464" s="287"/>
      <c r="C464" s="287"/>
      <c r="D464" s="287"/>
      <c r="E464" s="254"/>
      <c r="F464" s="254"/>
      <c r="G464" s="254"/>
      <c r="H464" s="254"/>
      <c r="I464" s="254"/>
      <c r="J464" s="254"/>
      <c r="K464" s="289"/>
    </row>
    <row r="465" spans="1:11" ht="15.75">
      <c r="A465" s="287"/>
      <c r="B465" s="287"/>
      <c r="C465" s="287"/>
      <c r="D465" s="287"/>
      <c r="E465" s="254"/>
      <c r="F465" s="254"/>
      <c r="G465" s="254"/>
      <c r="H465" s="254"/>
      <c r="I465" s="254"/>
      <c r="J465" s="254"/>
      <c r="K465" s="289"/>
    </row>
    <row r="466" spans="1:11" ht="15.75">
      <c r="A466" s="287"/>
      <c r="B466" s="287"/>
      <c r="C466" s="287"/>
      <c r="D466" s="287"/>
      <c r="E466" s="254"/>
      <c r="F466" s="254"/>
      <c r="G466" s="254"/>
      <c r="H466" s="254"/>
      <c r="I466" s="254"/>
      <c r="J466" s="254"/>
      <c r="K466" s="289"/>
    </row>
    <row r="467" spans="1:11" ht="15.75">
      <c r="A467" s="287"/>
      <c r="B467" s="287"/>
      <c r="C467" s="287"/>
      <c r="D467" s="287"/>
      <c r="E467" s="254"/>
      <c r="F467" s="254"/>
      <c r="G467" s="254"/>
      <c r="H467" s="254"/>
      <c r="I467" s="254"/>
      <c r="J467" s="254"/>
      <c r="K467" s="289"/>
    </row>
    <row r="468" spans="1:11" ht="15.75">
      <c r="A468" s="287"/>
      <c r="B468" s="287"/>
      <c r="C468" s="287"/>
      <c r="D468" s="287"/>
      <c r="E468" s="254"/>
      <c r="F468" s="254"/>
      <c r="G468" s="254"/>
      <c r="H468" s="254"/>
      <c r="I468" s="254"/>
      <c r="J468" s="254"/>
      <c r="K468" s="289"/>
    </row>
    <row r="469" spans="1:11" ht="15.75">
      <c r="A469" s="287"/>
      <c r="B469" s="287"/>
      <c r="C469" s="287"/>
      <c r="D469" s="287"/>
      <c r="E469" s="254"/>
      <c r="F469" s="254"/>
      <c r="G469" s="254"/>
      <c r="H469" s="254"/>
      <c r="I469" s="254"/>
      <c r="J469" s="254"/>
      <c r="K469" s="289"/>
    </row>
    <row r="470" spans="1:11" ht="15.75">
      <c r="A470" s="287"/>
      <c r="B470" s="287"/>
      <c r="C470" s="287"/>
      <c r="D470" s="287"/>
      <c r="E470" s="254"/>
      <c r="F470" s="254"/>
      <c r="G470" s="254"/>
      <c r="H470" s="254"/>
      <c r="I470" s="254"/>
      <c r="J470" s="254"/>
      <c r="K470" s="289"/>
    </row>
    <row r="471" spans="1:11" ht="15.75">
      <c r="A471" s="287"/>
      <c r="B471" s="287"/>
      <c r="C471" s="287"/>
      <c r="D471" s="287"/>
      <c r="E471" s="254"/>
      <c r="F471" s="254"/>
      <c r="G471" s="254"/>
      <c r="H471" s="254"/>
      <c r="I471" s="254"/>
      <c r="J471" s="254"/>
      <c r="K471" s="289"/>
    </row>
    <row r="472" spans="1:11" ht="15.75">
      <c r="A472" s="287"/>
      <c r="B472" s="287"/>
      <c r="C472" s="287"/>
      <c r="D472" s="287"/>
      <c r="E472" s="254"/>
      <c r="F472" s="254"/>
      <c r="G472" s="254"/>
      <c r="H472" s="254"/>
      <c r="I472" s="254"/>
      <c r="J472" s="254"/>
      <c r="K472" s="289"/>
    </row>
    <row r="473" spans="1:11" ht="15.75">
      <c r="A473" s="287"/>
      <c r="B473" s="287"/>
      <c r="C473" s="287"/>
      <c r="D473" s="287"/>
      <c r="E473" s="254"/>
      <c r="F473" s="254"/>
      <c r="G473" s="254"/>
      <c r="H473" s="254"/>
      <c r="I473" s="254"/>
      <c r="J473" s="254"/>
      <c r="K473" s="289"/>
    </row>
    <row r="474" spans="1:11" ht="15.75">
      <c r="A474" s="287"/>
      <c r="B474" s="287"/>
      <c r="C474" s="287"/>
      <c r="D474" s="287"/>
      <c r="E474" s="254"/>
      <c r="F474" s="254"/>
      <c r="G474" s="254"/>
      <c r="H474" s="254"/>
      <c r="I474" s="254"/>
      <c r="J474" s="254"/>
      <c r="K474" s="289"/>
    </row>
    <row r="475" spans="1:11" ht="15.75">
      <c r="A475" s="287"/>
      <c r="B475" s="287"/>
      <c r="C475" s="287"/>
      <c r="D475" s="287"/>
      <c r="E475" s="254"/>
      <c r="F475" s="254"/>
      <c r="G475" s="254"/>
      <c r="H475" s="254"/>
      <c r="I475" s="254"/>
      <c r="J475" s="254"/>
      <c r="K475" s="289"/>
    </row>
    <row r="476" spans="1:11" ht="15.75">
      <c r="A476" s="287"/>
      <c r="B476" s="287"/>
      <c r="C476" s="287"/>
      <c r="D476" s="287"/>
      <c r="E476" s="254"/>
      <c r="F476" s="254"/>
      <c r="G476" s="254"/>
      <c r="H476" s="254"/>
      <c r="I476" s="254"/>
      <c r="J476" s="254"/>
      <c r="K476" s="289"/>
    </row>
    <row r="477" spans="1:11" ht="15.75">
      <c r="A477" s="287"/>
      <c r="B477" s="287"/>
      <c r="C477" s="287"/>
      <c r="D477" s="287"/>
      <c r="E477" s="254"/>
      <c r="F477" s="254"/>
      <c r="G477" s="254"/>
      <c r="H477" s="254"/>
      <c r="I477" s="254"/>
      <c r="J477" s="254"/>
      <c r="K477" s="289"/>
    </row>
    <row r="478" spans="1:11" ht="15.75">
      <c r="A478" s="287"/>
      <c r="B478" s="287"/>
      <c r="C478" s="287"/>
      <c r="D478" s="287"/>
      <c r="E478" s="254"/>
      <c r="F478" s="254"/>
      <c r="G478" s="254"/>
      <c r="H478" s="254"/>
      <c r="I478" s="254"/>
      <c r="J478" s="254"/>
      <c r="K478" s="289"/>
    </row>
    <row r="479" spans="1:11" ht="15.75">
      <c r="A479" s="287"/>
      <c r="B479" s="287"/>
      <c r="C479" s="287"/>
      <c r="D479" s="287"/>
      <c r="E479" s="254"/>
      <c r="F479" s="254"/>
      <c r="G479" s="254"/>
      <c r="H479" s="254"/>
      <c r="I479" s="254"/>
      <c r="J479" s="254"/>
      <c r="K479" s="289"/>
    </row>
    <row r="480" spans="1:11" ht="15.75">
      <c r="A480" s="287"/>
      <c r="B480" s="287"/>
      <c r="C480" s="287"/>
      <c r="D480" s="287"/>
      <c r="E480" s="254"/>
      <c r="F480" s="254"/>
      <c r="G480" s="254"/>
      <c r="H480" s="254"/>
      <c r="I480" s="254"/>
      <c r="J480" s="254"/>
      <c r="K480" s="289"/>
    </row>
    <row r="481" spans="1:11" ht="15.75">
      <c r="A481" s="287"/>
      <c r="B481" s="287"/>
      <c r="C481" s="287"/>
      <c r="D481" s="287"/>
      <c r="E481" s="254"/>
      <c r="F481" s="254"/>
      <c r="G481" s="254"/>
      <c r="H481" s="254"/>
      <c r="I481" s="254"/>
      <c r="J481" s="254"/>
      <c r="K481" s="289"/>
    </row>
    <row r="482" spans="1:11" ht="15.75">
      <c r="A482" s="287"/>
      <c r="B482" s="287"/>
      <c r="C482" s="287"/>
      <c r="D482" s="287"/>
      <c r="E482" s="254"/>
      <c r="F482" s="254"/>
      <c r="G482" s="254"/>
      <c r="H482" s="254"/>
      <c r="I482" s="254"/>
      <c r="J482" s="254"/>
      <c r="K482" s="289"/>
    </row>
    <row r="483" spans="1:11" ht="15.75">
      <c r="A483" s="287"/>
      <c r="B483" s="287"/>
      <c r="C483" s="287"/>
      <c r="D483" s="287"/>
      <c r="E483" s="254"/>
      <c r="F483" s="254"/>
      <c r="G483" s="254"/>
      <c r="H483" s="254"/>
      <c r="I483" s="254"/>
      <c r="J483" s="254"/>
      <c r="K483" s="289"/>
    </row>
    <row r="484" spans="1:11" ht="15.75">
      <c r="A484" s="287"/>
      <c r="B484" s="287"/>
      <c r="C484" s="287"/>
      <c r="D484" s="287"/>
      <c r="E484" s="254"/>
      <c r="F484" s="254"/>
      <c r="G484" s="254"/>
      <c r="H484" s="254"/>
      <c r="I484" s="254"/>
      <c r="J484" s="254"/>
      <c r="K484" s="289"/>
    </row>
    <row r="485" spans="1:11" ht="15.75">
      <c r="A485" s="287"/>
      <c r="B485" s="287"/>
      <c r="C485" s="287"/>
      <c r="D485" s="287"/>
      <c r="E485" s="254"/>
      <c r="F485" s="254"/>
      <c r="G485" s="254"/>
      <c r="H485" s="254"/>
      <c r="I485" s="254"/>
      <c r="J485" s="254"/>
      <c r="K485" s="289"/>
    </row>
    <row r="486" spans="1:11" ht="15.75">
      <c r="A486" s="287"/>
      <c r="B486" s="287"/>
      <c r="C486" s="287"/>
      <c r="D486" s="287"/>
      <c r="E486" s="254"/>
      <c r="F486" s="254"/>
      <c r="G486" s="254"/>
      <c r="H486" s="254"/>
      <c r="I486" s="254"/>
      <c r="J486" s="254"/>
      <c r="K486" s="289"/>
    </row>
    <row r="487" spans="1:11" ht="15.75">
      <c r="A487" s="287"/>
      <c r="B487" s="287"/>
      <c r="C487" s="287"/>
      <c r="D487" s="287"/>
      <c r="E487" s="254"/>
      <c r="F487" s="254"/>
      <c r="G487" s="254"/>
      <c r="H487" s="254"/>
      <c r="I487" s="254"/>
      <c r="J487" s="254"/>
      <c r="K487" s="289"/>
    </row>
    <row r="488" spans="1:11" ht="15.75">
      <c r="A488" s="287"/>
      <c r="B488" s="287"/>
      <c r="C488" s="287"/>
      <c r="D488" s="287"/>
      <c r="E488" s="254"/>
      <c r="F488" s="254"/>
      <c r="G488" s="254"/>
      <c r="H488" s="254"/>
      <c r="I488" s="254"/>
      <c r="J488" s="254"/>
      <c r="K488" s="289"/>
    </row>
    <row r="489" spans="1:11" ht="15.75">
      <c r="A489" s="287"/>
      <c r="B489" s="287"/>
      <c r="C489" s="287"/>
      <c r="D489" s="287"/>
      <c r="E489" s="254"/>
      <c r="F489" s="254"/>
      <c r="G489" s="254"/>
      <c r="H489" s="254"/>
      <c r="I489" s="254"/>
      <c r="J489" s="254"/>
      <c r="K489" s="289"/>
    </row>
    <row r="490" spans="1:11" ht="15.75">
      <c r="A490" s="287"/>
      <c r="B490" s="287"/>
      <c r="C490" s="287"/>
      <c r="D490" s="287"/>
      <c r="E490" s="254"/>
      <c r="F490" s="254"/>
      <c r="G490" s="254"/>
      <c r="H490" s="254"/>
      <c r="I490" s="254"/>
      <c r="J490" s="254"/>
      <c r="K490" s="289"/>
    </row>
    <row r="491" spans="1:11" ht="15.75">
      <c r="A491" s="287"/>
      <c r="B491" s="287"/>
      <c r="C491" s="287"/>
      <c r="D491" s="287"/>
      <c r="E491" s="254"/>
      <c r="F491" s="254"/>
      <c r="G491" s="254"/>
      <c r="H491" s="254"/>
      <c r="I491" s="254"/>
      <c r="J491" s="254"/>
      <c r="K491" s="289"/>
    </row>
    <row r="492" spans="1:11" ht="15.75">
      <c r="A492" s="287"/>
      <c r="B492" s="287"/>
      <c r="C492" s="287"/>
      <c r="D492" s="287"/>
      <c r="E492" s="254"/>
      <c r="F492" s="254"/>
      <c r="G492" s="254"/>
      <c r="H492" s="254"/>
      <c r="I492" s="254"/>
      <c r="J492" s="254"/>
      <c r="K492" s="289"/>
    </row>
    <row r="493" spans="1:11" ht="15.75">
      <c r="A493" s="287"/>
      <c r="B493" s="287"/>
      <c r="C493" s="287"/>
      <c r="D493" s="287"/>
      <c r="E493" s="254"/>
      <c r="F493" s="254"/>
      <c r="G493" s="254"/>
      <c r="H493" s="254"/>
      <c r="I493" s="254"/>
      <c r="J493" s="254"/>
      <c r="K493" s="289"/>
    </row>
    <row r="494" spans="1:11" ht="15.75">
      <c r="A494" s="287"/>
      <c r="B494" s="287"/>
      <c r="C494" s="287"/>
      <c r="D494" s="287"/>
      <c r="E494" s="254"/>
      <c r="F494" s="254"/>
      <c r="G494" s="254"/>
      <c r="H494" s="254"/>
      <c r="I494" s="254"/>
      <c r="J494" s="254"/>
      <c r="K494" s="289"/>
    </row>
    <row r="495" spans="1:11" ht="15.75">
      <c r="A495" s="287"/>
      <c r="B495" s="287"/>
      <c r="C495" s="287"/>
      <c r="D495" s="287"/>
      <c r="E495" s="254"/>
      <c r="F495" s="254"/>
      <c r="G495" s="254"/>
      <c r="H495" s="254"/>
      <c r="I495" s="254"/>
      <c r="J495" s="254"/>
      <c r="K495" s="289"/>
    </row>
    <row r="496" spans="1:11" ht="15.75">
      <c r="A496" s="287"/>
      <c r="B496" s="287"/>
      <c r="C496" s="287"/>
      <c r="D496" s="287"/>
      <c r="E496" s="254"/>
      <c r="F496" s="254"/>
      <c r="G496" s="254"/>
      <c r="H496" s="254"/>
      <c r="I496" s="254"/>
      <c r="J496" s="254"/>
      <c r="K496" s="289"/>
    </row>
    <row r="497" spans="1:11" ht="15.75">
      <c r="A497" s="287"/>
      <c r="B497" s="287"/>
      <c r="C497" s="287"/>
      <c r="D497" s="287"/>
      <c r="E497" s="254"/>
      <c r="F497" s="254"/>
      <c r="G497" s="254"/>
      <c r="H497" s="254"/>
      <c r="I497" s="254"/>
      <c r="J497" s="254"/>
      <c r="K497" s="289"/>
    </row>
    <row r="498" spans="1:11" ht="15.75">
      <c r="A498" s="287"/>
      <c r="B498" s="287"/>
      <c r="C498" s="287"/>
      <c r="D498" s="287"/>
      <c r="E498" s="254"/>
      <c r="F498" s="254"/>
      <c r="G498" s="254"/>
      <c r="H498" s="254"/>
      <c r="I498" s="254"/>
      <c r="J498" s="254"/>
      <c r="K498" s="289"/>
    </row>
    <row r="499" spans="1:11" ht="15.75">
      <c r="A499" s="287"/>
      <c r="B499" s="287"/>
      <c r="C499" s="287"/>
      <c r="D499" s="287"/>
      <c r="E499" s="254"/>
      <c r="F499" s="254"/>
      <c r="G499" s="254"/>
      <c r="H499" s="254"/>
      <c r="I499" s="254"/>
      <c r="J499" s="254"/>
      <c r="K499" s="289"/>
    </row>
    <row r="500" spans="1:11" ht="15.75">
      <c r="A500" s="287"/>
      <c r="B500" s="287"/>
      <c r="C500" s="287"/>
      <c r="D500" s="287"/>
      <c r="E500" s="254"/>
      <c r="F500" s="254"/>
      <c r="G500" s="254"/>
      <c r="H500" s="254"/>
      <c r="I500" s="254"/>
      <c r="J500" s="254"/>
      <c r="K500" s="289"/>
    </row>
    <row r="501" spans="1:11" ht="15.75">
      <c r="A501" s="287"/>
      <c r="B501" s="287"/>
      <c r="C501" s="287"/>
      <c r="D501" s="287"/>
      <c r="E501" s="254"/>
      <c r="F501" s="254"/>
      <c r="G501" s="254"/>
      <c r="H501" s="254"/>
      <c r="I501" s="254"/>
      <c r="J501" s="254"/>
      <c r="K501" s="289"/>
    </row>
    <row r="502" spans="1:11" ht="15.75">
      <c r="A502" s="287"/>
      <c r="B502" s="287"/>
      <c r="C502" s="287"/>
      <c r="D502" s="287"/>
      <c r="E502" s="254"/>
      <c r="F502" s="254"/>
      <c r="G502" s="254"/>
      <c r="H502" s="254"/>
      <c r="I502" s="254"/>
      <c r="J502" s="254"/>
      <c r="K502" s="289"/>
    </row>
    <row r="503" spans="1:11" ht="15.75">
      <c r="A503" s="287"/>
      <c r="B503" s="287"/>
      <c r="C503" s="287"/>
      <c r="D503" s="287"/>
      <c r="E503" s="254"/>
      <c r="F503" s="254"/>
      <c r="G503" s="254"/>
      <c r="H503" s="254"/>
      <c r="I503" s="254"/>
      <c r="J503" s="254"/>
      <c r="K503" s="289"/>
    </row>
    <row r="504" spans="1:11" ht="15.75">
      <c r="A504" s="287"/>
      <c r="B504" s="287"/>
      <c r="C504" s="287"/>
      <c r="D504" s="287"/>
      <c r="E504" s="254"/>
      <c r="F504" s="254"/>
      <c r="G504" s="254"/>
      <c r="H504" s="254"/>
      <c r="I504" s="254"/>
      <c r="J504" s="254"/>
      <c r="K504" s="289"/>
    </row>
    <row r="505" spans="1:11" ht="15.75">
      <c r="A505" s="287"/>
      <c r="B505" s="287"/>
      <c r="C505" s="287"/>
      <c r="D505" s="287"/>
      <c r="E505" s="254"/>
      <c r="F505" s="254"/>
      <c r="G505" s="254"/>
      <c r="H505" s="254"/>
      <c r="I505" s="254"/>
      <c r="J505" s="254"/>
      <c r="K505" s="289"/>
    </row>
    <row r="506" spans="1:11" ht="15.75">
      <c r="A506" s="287"/>
      <c r="B506" s="287"/>
      <c r="C506" s="287"/>
      <c r="D506" s="287"/>
      <c r="E506" s="254"/>
      <c r="F506" s="254"/>
      <c r="G506" s="254"/>
      <c r="H506" s="254"/>
      <c r="I506" s="254"/>
      <c r="J506" s="254"/>
      <c r="K506" s="289"/>
    </row>
    <row r="507" spans="1:11" ht="15.75">
      <c r="A507" s="287"/>
      <c r="B507" s="287"/>
      <c r="C507" s="287"/>
      <c r="D507" s="287"/>
      <c r="E507" s="254"/>
      <c r="F507" s="254"/>
      <c r="G507" s="254"/>
      <c r="H507" s="254"/>
      <c r="I507" s="254"/>
      <c r="J507" s="254"/>
      <c r="K507" s="289"/>
    </row>
    <row r="508" spans="1:11" ht="15.75">
      <c r="A508" s="287"/>
      <c r="B508" s="287"/>
      <c r="C508" s="287"/>
      <c r="D508" s="287"/>
      <c r="E508" s="254"/>
      <c r="F508" s="254"/>
      <c r="G508" s="254"/>
      <c r="H508" s="254"/>
      <c r="I508" s="254"/>
      <c r="J508" s="254"/>
      <c r="K508" s="289"/>
    </row>
    <row r="509" spans="1:11" ht="15.75">
      <c r="A509" s="287"/>
      <c r="B509" s="287"/>
      <c r="C509" s="287"/>
      <c r="D509" s="287"/>
      <c r="E509" s="254"/>
      <c r="F509" s="254"/>
      <c r="G509" s="254"/>
      <c r="H509" s="254"/>
      <c r="I509" s="254"/>
      <c r="J509" s="254"/>
      <c r="K509" s="289"/>
    </row>
    <row r="510" spans="1:11" ht="15.75">
      <c r="A510" s="287"/>
      <c r="B510" s="287"/>
      <c r="C510" s="287"/>
      <c r="D510" s="287"/>
      <c r="E510" s="254"/>
      <c r="F510" s="254"/>
      <c r="G510" s="254"/>
      <c r="H510" s="254"/>
      <c r="I510" s="254"/>
      <c r="J510" s="254"/>
      <c r="K510" s="289"/>
    </row>
    <row r="511" spans="1:11" ht="15.75">
      <c r="A511" s="287"/>
      <c r="B511" s="287"/>
      <c r="C511" s="287"/>
      <c r="D511" s="287"/>
      <c r="E511" s="254"/>
      <c r="F511" s="254"/>
      <c r="G511" s="254"/>
      <c r="H511" s="254"/>
      <c r="I511" s="254"/>
      <c r="J511" s="254"/>
      <c r="K511" s="289"/>
    </row>
    <row r="512" spans="1:11" ht="15.75">
      <c r="A512" s="287"/>
      <c r="B512" s="287"/>
      <c r="C512" s="287"/>
      <c r="D512" s="287"/>
      <c r="E512" s="254"/>
      <c r="F512" s="254"/>
      <c r="G512" s="254"/>
      <c r="H512" s="254"/>
      <c r="I512" s="254"/>
      <c r="J512" s="254"/>
      <c r="K512" s="289"/>
    </row>
    <row r="513" spans="1:11" ht="15.75">
      <c r="A513" s="287"/>
      <c r="B513" s="287"/>
      <c r="C513" s="287"/>
      <c r="D513" s="287"/>
      <c r="E513" s="254"/>
      <c r="F513" s="254"/>
      <c r="G513" s="254"/>
      <c r="H513" s="254"/>
      <c r="I513" s="254"/>
      <c r="J513" s="254"/>
      <c r="K513" s="289"/>
    </row>
    <row r="514" spans="1:11" ht="15.75">
      <c r="A514" s="287"/>
      <c r="B514" s="287"/>
      <c r="C514" s="287"/>
      <c r="D514" s="287"/>
      <c r="E514" s="254"/>
      <c r="F514" s="254"/>
      <c r="G514" s="254"/>
      <c r="H514" s="254"/>
      <c r="I514" s="254"/>
      <c r="J514" s="254"/>
      <c r="K514" s="289"/>
    </row>
    <row r="515" spans="1:11" ht="15.75">
      <c r="A515" s="287"/>
      <c r="B515" s="287"/>
      <c r="C515" s="287"/>
      <c r="D515" s="287"/>
      <c r="E515" s="254"/>
      <c r="F515" s="254"/>
      <c r="G515" s="254"/>
      <c r="H515" s="254"/>
      <c r="I515" s="254"/>
      <c r="J515" s="254"/>
      <c r="K515" s="289"/>
    </row>
    <row r="516" spans="1:11" ht="15.75">
      <c r="A516" s="287"/>
      <c r="B516" s="287"/>
      <c r="C516" s="287"/>
      <c r="D516" s="287"/>
      <c r="E516" s="254"/>
      <c r="F516" s="254"/>
      <c r="G516" s="254"/>
      <c r="H516" s="254"/>
      <c r="I516" s="254"/>
      <c r="J516" s="254"/>
      <c r="K516" s="289"/>
    </row>
    <row r="517" spans="1:11" ht="15.75">
      <c r="A517" s="287"/>
      <c r="B517" s="287"/>
      <c r="C517" s="287"/>
      <c r="D517" s="287"/>
      <c r="E517" s="254"/>
      <c r="F517" s="254"/>
      <c r="G517" s="254"/>
      <c r="H517" s="254"/>
      <c r="I517" s="254"/>
      <c r="J517" s="254"/>
      <c r="K517" s="289"/>
    </row>
    <row r="518" spans="1:11" ht="15.75">
      <c r="A518" s="287"/>
      <c r="B518" s="287"/>
      <c r="C518" s="287"/>
      <c r="D518" s="287"/>
      <c r="E518" s="254"/>
      <c r="F518" s="254"/>
      <c r="G518" s="254"/>
      <c r="H518" s="254"/>
      <c r="I518" s="254"/>
      <c r="J518" s="254"/>
      <c r="K518" s="289"/>
    </row>
    <row r="519" spans="1:11" ht="15.75">
      <c r="A519" s="287"/>
      <c r="B519" s="287"/>
      <c r="C519" s="287"/>
      <c r="D519" s="287"/>
      <c r="E519" s="254"/>
      <c r="F519" s="254"/>
      <c r="G519" s="254"/>
      <c r="H519" s="254"/>
      <c r="I519" s="254"/>
      <c r="J519" s="254"/>
      <c r="K519" s="289"/>
    </row>
    <row r="520" spans="1:11" ht="15.75">
      <c r="A520" s="287"/>
      <c r="B520" s="287"/>
      <c r="C520" s="287"/>
      <c r="D520" s="287"/>
      <c r="E520" s="254"/>
      <c r="F520" s="254"/>
      <c r="G520" s="254"/>
      <c r="H520" s="254"/>
      <c r="I520" s="254"/>
      <c r="J520" s="254"/>
      <c r="K520" s="289"/>
    </row>
    <row r="521" spans="1:11" ht="15.75">
      <c r="A521" s="287"/>
      <c r="B521" s="287"/>
      <c r="C521" s="287"/>
      <c r="D521" s="287"/>
      <c r="E521" s="254"/>
      <c r="F521" s="254"/>
      <c r="G521" s="254"/>
      <c r="H521" s="254"/>
      <c r="I521" s="254"/>
      <c r="J521" s="254"/>
      <c r="K521" s="289"/>
    </row>
    <row r="522" spans="1:11" ht="15.75">
      <c r="A522" s="287"/>
      <c r="B522" s="287"/>
      <c r="C522" s="287"/>
      <c r="D522" s="287"/>
      <c r="E522" s="254"/>
      <c r="F522" s="254"/>
      <c r="G522" s="254"/>
      <c r="H522" s="254"/>
      <c r="I522" s="254"/>
      <c r="J522" s="254"/>
      <c r="K522" s="289"/>
    </row>
    <row r="523" spans="1:11" ht="15.75">
      <c r="A523" s="287"/>
      <c r="B523" s="287"/>
      <c r="C523" s="287"/>
      <c r="D523" s="287"/>
      <c r="E523" s="254"/>
      <c r="F523" s="254"/>
      <c r="G523" s="254"/>
      <c r="H523" s="254"/>
      <c r="I523" s="254"/>
      <c r="J523" s="254"/>
      <c r="K523" s="289"/>
    </row>
    <row r="524" spans="1:11" ht="15.75">
      <c r="A524" s="287"/>
      <c r="B524" s="287"/>
      <c r="C524" s="287"/>
      <c r="D524" s="287"/>
      <c r="E524" s="254"/>
      <c r="F524" s="254"/>
      <c r="G524" s="254"/>
      <c r="H524" s="254"/>
      <c r="I524" s="254"/>
      <c r="J524" s="254"/>
      <c r="K524" s="289"/>
    </row>
    <row r="525" spans="1:11" ht="15.75">
      <c r="A525" s="287"/>
      <c r="B525" s="287"/>
      <c r="C525" s="287"/>
      <c r="D525" s="287"/>
      <c r="E525" s="254"/>
      <c r="F525" s="254"/>
      <c r="G525" s="254"/>
      <c r="H525" s="254"/>
      <c r="I525" s="254"/>
      <c r="J525" s="254"/>
      <c r="K525" s="289"/>
    </row>
    <row r="526" spans="1:11" ht="15.75">
      <c r="A526" s="287"/>
      <c r="B526" s="287"/>
      <c r="C526" s="287"/>
      <c r="D526" s="287"/>
      <c r="E526" s="254"/>
      <c r="F526" s="254"/>
      <c r="G526" s="254"/>
      <c r="H526" s="254"/>
      <c r="I526" s="254"/>
      <c r="J526" s="254"/>
      <c r="K526" s="289"/>
    </row>
    <row r="527" spans="1:11" ht="15.75">
      <c r="A527" s="287"/>
      <c r="B527" s="287"/>
      <c r="C527" s="287"/>
      <c r="D527" s="287"/>
      <c r="E527" s="254"/>
      <c r="F527" s="254"/>
      <c r="G527" s="254"/>
      <c r="H527" s="254"/>
      <c r="I527" s="254"/>
      <c r="J527" s="254"/>
      <c r="K527" s="289"/>
    </row>
    <row r="528" spans="1:11" ht="15.75">
      <c r="A528" s="287"/>
      <c r="B528" s="287"/>
      <c r="C528" s="287"/>
      <c r="D528" s="287"/>
      <c r="E528" s="254"/>
      <c r="F528" s="254"/>
      <c r="G528" s="254"/>
      <c r="H528" s="254"/>
      <c r="I528" s="254"/>
      <c r="J528" s="254"/>
      <c r="K528" s="289"/>
    </row>
    <row r="529" spans="1:11" ht="15.75">
      <c r="A529" s="287"/>
      <c r="B529" s="287"/>
      <c r="C529" s="287"/>
      <c r="D529" s="287"/>
      <c r="E529" s="254"/>
      <c r="F529" s="254"/>
      <c r="G529" s="254"/>
      <c r="H529" s="254"/>
      <c r="I529" s="254"/>
      <c r="J529" s="254"/>
      <c r="K529" s="289"/>
    </row>
    <row r="530" spans="1:11" ht="15.75">
      <c r="A530" s="287"/>
      <c r="B530" s="287"/>
      <c r="C530" s="287"/>
      <c r="D530" s="287"/>
      <c r="E530" s="254"/>
      <c r="F530" s="254"/>
      <c r="G530" s="254"/>
      <c r="H530" s="254"/>
      <c r="I530" s="254"/>
      <c r="J530" s="254"/>
      <c r="K530" s="289"/>
    </row>
    <row r="531" spans="1:11" ht="15.75">
      <c r="A531" s="287"/>
      <c r="B531" s="287"/>
      <c r="C531" s="287"/>
      <c r="D531" s="287"/>
      <c r="E531" s="254"/>
      <c r="F531" s="254"/>
      <c r="G531" s="254"/>
      <c r="H531" s="254"/>
      <c r="I531" s="254"/>
      <c r="J531" s="254"/>
      <c r="K531" s="289"/>
    </row>
    <row r="532" spans="1:11" ht="15.75">
      <c r="A532" s="287"/>
      <c r="B532" s="287"/>
      <c r="C532" s="287"/>
      <c r="D532" s="287"/>
      <c r="E532" s="254"/>
      <c r="F532" s="254"/>
      <c r="G532" s="254"/>
      <c r="H532" s="254"/>
      <c r="I532" s="254"/>
      <c r="J532" s="254"/>
      <c r="K532" s="289"/>
    </row>
    <row r="533" spans="1:11" ht="15.75">
      <c r="A533" s="287"/>
      <c r="B533" s="287"/>
      <c r="C533" s="287"/>
      <c r="D533" s="287"/>
      <c r="E533" s="254"/>
      <c r="F533" s="254"/>
      <c r="G533" s="254"/>
      <c r="H533" s="254"/>
      <c r="I533" s="254"/>
      <c r="J533" s="254"/>
      <c r="K533" s="289"/>
    </row>
    <row r="534" spans="1:11" ht="15.75">
      <c r="A534" s="287"/>
      <c r="B534" s="287"/>
      <c r="C534" s="287"/>
      <c r="D534" s="287"/>
      <c r="E534" s="254"/>
      <c r="F534" s="254"/>
      <c r="G534" s="254"/>
      <c r="H534" s="254"/>
      <c r="I534" s="254"/>
      <c r="J534" s="254"/>
      <c r="K534" s="289"/>
    </row>
    <row r="535" spans="1:11" ht="15.75">
      <c r="A535" s="287"/>
      <c r="B535" s="287"/>
      <c r="C535" s="287"/>
      <c r="D535" s="287"/>
      <c r="E535" s="254"/>
      <c r="F535" s="254"/>
      <c r="G535" s="254"/>
      <c r="H535" s="254"/>
      <c r="I535" s="254"/>
      <c r="J535" s="254"/>
      <c r="K535" s="289"/>
    </row>
    <row r="536" spans="1:11" ht="15.75">
      <c r="A536" s="287"/>
      <c r="B536" s="287"/>
      <c r="C536" s="287"/>
      <c r="D536" s="287"/>
      <c r="E536" s="254"/>
      <c r="F536" s="254"/>
      <c r="G536" s="254"/>
      <c r="H536" s="254"/>
      <c r="I536" s="254"/>
      <c r="J536" s="254"/>
      <c r="K536" s="289"/>
    </row>
    <row r="537" spans="1:11" ht="15.75">
      <c r="A537" s="287"/>
      <c r="B537" s="287"/>
      <c r="C537" s="287"/>
      <c r="D537" s="287"/>
      <c r="E537" s="254"/>
      <c r="F537" s="254"/>
      <c r="G537" s="254"/>
      <c r="H537" s="254"/>
      <c r="I537" s="254"/>
      <c r="J537" s="254"/>
      <c r="K537" s="289"/>
    </row>
    <row r="538" spans="1:11" ht="15.75">
      <c r="A538" s="287"/>
      <c r="B538" s="287"/>
      <c r="C538" s="287"/>
      <c r="D538" s="287"/>
      <c r="E538" s="254"/>
      <c r="F538" s="254"/>
      <c r="G538" s="254"/>
      <c r="H538" s="254"/>
      <c r="I538" s="254"/>
      <c r="J538" s="254"/>
      <c r="K538" s="289"/>
    </row>
    <row r="539" spans="1:11" ht="15.75">
      <c r="A539" s="287"/>
      <c r="B539" s="287"/>
      <c r="C539" s="287"/>
      <c r="D539" s="287"/>
      <c r="E539" s="254"/>
      <c r="F539" s="254"/>
      <c r="G539" s="254"/>
      <c r="H539" s="254"/>
      <c r="I539" s="254"/>
      <c r="J539" s="254"/>
      <c r="K539" s="289"/>
    </row>
    <row r="540" spans="1:11" ht="15.75">
      <c r="A540" s="287"/>
      <c r="B540" s="287"/>
      <c r="C540" s="287"/>
      <c r="D540" s="287"/>
      <c r="E540" s="254"/>
      <c r="F540" s="254"/>
      <c r="G540" s="254"/>
      <c r="H540" s="254"/>
      <c r="I540" s="254"/>
      <c r="J540" s="254"/>
      <c r="K540" s="289"/>
    </row>
    <row r="541" spans="1:11" ht="15.75">
      <c r="A541" s="287"/>
      <c r="B541" s="287"/>
      <c r="C541" s="287"/>
      <c r="D541" s="287"/>
      <c r="E541" s="254"/>
      <c r="F541" s="254"/>
      <c r="G541" s="254"/>
      <c r="H541" s="254"/>
      <c r="I541" s="254"/>
      <c r="J541" s="254"/>
      <c r="K541" s="289"/>
    </row>
    <row r="542" spans="1:11" ht="15.75">
      <c r="A542" s="287"/>
      <c r="B542" s="287"/>
      <c r="C542" s="287"/>
      <c r="D542" s="287"/>
      <c r="E542" s="254"/>
      <c r="F542" s="254"/>
      <c r="G542" s="254"/>
      <c r="H542" s="254"/>
      <c r="I542" s="254"/>
      <c r="J542" s="254"/>
      <c r="K542" s="289"/>
    </row>
    <row r="543" spans="1:11" ht="15.75">
      <c r="A543" s="287"/>
      <c r="B543" s="287"/>
      <c r="C543" s="287"/>
      <c r="D543" s="287"/>
      <c r="E543" s="254"/>
      <c r="F543" s="254"/>
      <c r="G543" s="254"/>
      <c r="H543" s="254"/>
      <c r="I543" s="254"/>
      <c r="J543" s="254"/>
      <c r="K543" s="289"/>
    </row>
    <row r="544" spans="1:11" ht="15.75">
      <c r="A544" s="287"/>
      <c r="B544" s="287"/>
      <c r="C544" s="287"/>
      <c r="D544" s="287"/>
      <c r="E544" s="254"/>
      <c r="F544" s="254"/>
      <c r="G544" s="254"/>
      <c r="H544" s="254"/>
      <c r="I544" s="254"/>
      <c r="J544" s="254"/>
      <c r="K544" s="289"/>
    </row>
    <row r="545" spans="1:11" ht="15.75">
      <c r="A545" s="287"/>
      <c r="B545" s="287"/>
      <c r="C545" s="287"/>
      <c r="D545" s="287"/>
      <c r="E545" s="254"/>
      <c r="F545" s="254"/>
      <c r="G545" s="254"/>
      <c r="H545" s="254"/>
      <c r="I545" s="254"/>
      <c r="J545" s="254"/>
      <c r="K545" s="289"/>
    </row>
    <row r="546" spans="1:11" ht="15.75">
      <c r="A546" s="287"/>
      <c r="B546" s="287"/>
      <c r="C546" s="287"/>
      <c r="D546" s="287"/>
      <c r="E546" s="254"/>
      <c r="F546" s="254"/>
      <c r="G546" s="254"/>
      <c r="H546" s="254"/>
      <c r="I546" s="254"/>
      <c r="J546" s="254"/>
      <c r="K546" s="289"/>
    </row>
    <row r="547" spans="1:11" ht="15.75">
      <c r="A547" s="287"/>
      <c r="B547" s="287"/>
      <c r="C547" s="287"/>
      <c r="D547" s="287"/>
      <c r="E547" s="254"/>
      <c r="F547" s="254"/>
      <c r="G547" s="254"/>
      <c r="H547" s="254"/>
      <c r="I547" s="254"/>
      <c r="J547" s="254"/>
      <c r="K547" s="289"/>
    </row>
    <row r="548" spans="1:11" ht="15.75">
      <c r="A548" s="287"/>
      <c r="B548" s="287"/>
      <c r="C548" s="287"/>
      <c r="D548" s="287"/>
      <c r="E548" s="254"/>
      <c r="F548" s="254"/>
      <c r="G548" s="254"/>
      <c r="H548" s="254"/>
      <c r="I548" s="254"/>
      <c r="J548" s="254"/>
      <c r="K548" s="289"/>
    </row>
    <row r="549" spans="1:11" ht="15.75">
      <c r="A549" s="287"/>
      <c r="B549" s="287"/>
      <c r="C549" s="287"/>
      <c r="D549" s="287"/>
      <c r="E549" s="254"/>
      <c r="F549" s="254"/>
      <c r="G549" s="254"/>
      <c r="H549" s="254"/>
      <c r="I549" s="254"/>
      <c r="J549" s="254"/>
      <c r="K549" s="289"/>
    </row>
    <row r="550" spans="1:11" ht="15.75">
      <c r="A550" s="287"/>
      <c r="B550" s="287"/>
      <c r="C550" s="287"/>
      <c r="D550" s="287"/>
      <c r="E550" s="254"/>
      <c r="F550" s="254"/>
      <c r="G550" s="254"/>
      <c r="H550" s="254"/>
      <c r="I550" s="254"/>
      <c r="J550" s="254"/>
      <c r="K550" s="289"/>
    </row>
    <row r="551" spans="1:11" ht="15.75">
      <c r="A551" s="287"/>
      <c r="B551" s="287"/>
      <c r="C551" s="287"/>
      <c r="D551" s="287"/>
      <c r="E551" s="254"/>
      <c r="F551" s="254"/>
      <c r="G551" s="254"/>
      <c r="H551" s="254"/>
      <c r="I551" s="254"/>
      <c r="J551" s="254"/>
      <c r="K551" s="289"/>
    </row>
    <row r="552" spans="1:11" ht="15.75">
      <c r="A552" s="287"/>
      <c r="B552" s="287"/>
      <c r="C552" s="287"/>
      <c r="D552" s="287"/>
      <c r="E552" s="254"/>
      <c r="F552" s="254"/>
      <c r="G552" s="254"/>
      <c r="H552" s="254"/>
      <c r="I552" s="254"/>
      <c r="J552" s="254"/>
      <c r="K552" s="289"/>
    </row>
    <row r="553" spans="1:11" ht="15.75">
      <c r="A553" s="287"/>
      <c r="B553" s="287"/>
      <c r="C553" s="287"/>
      <c r="D553" s="287"/>
      <c r="E553" s="254"/>
      <c r="F553" s="254"/>
      <c r="G553" s="254"/>
      <c r="H553" s="254"/>
      <c r="I553" s="254"/>
      <c r="J553" s="254"/>
      <c r="K553" s="289"/>
    </row>
    <row r="554" spans="1:11" ht="15.75">
      <c r="A554" s="287"/>
      <c r="B554" s="287"/>
      <c r="C554" s="287"/>
      <c r="D554" s="287"/>
      <c r="E554" s="254"/>
      <c r="F554" s="254"/>
      <c r="G554" s="254"/>
      <c r="H554" s="254"/>
      <c r="I554" s="254"/>
      <c r="J554" s="254"/>
      <c r="K554" s="289"/>
    </row>
    <row r="555" spans="1:11" ht="15.75">
      <c r="A555" s="287"/>
      <c r="B555" s="287"/>
      <c r="C555" s="287"/>
      <c r="D555" s="287"/>
      <c r="E555" s="254"/>
      <c r="F555" s="254"/>
      <c r="G555" s="254"/>
      <c r="H555" s="254"/>
      <c r="I555" s="254"/>
      <c r="J555" s="254"/>
      <c r="K555" s="289"/>
    </row>
    <row r="556" spans="1:11" ht="15.75">
      <c r="A556" s="287"/>
      <c r="B556" s="287"/>
      <c r="C556" s="287"/>
      <c r="D556" s="287"/>
      <c r="E556" s="254"/>
      <c r="F556" s="254"/>
      <c r="G556" s="254"/>
      <c r="H556" s="254"/>
      <c r="I556" s="254"/>
      <c r="J556" s="254"/>
      <c r="K556" s="289"/>
    </row>
    <row r="557" spans="1:11" ht="15.75">
      <c r="A557" s="287"/>
      <c r="B557" s="287"/>
      <c r="C557" s="287"/>
      <c r="D557" s="287"/>
      <c r="E557" s="254"/>
      <c r="F557" s="254"/>
      <c r="G557" s="254"/>
      <c r="H557" s="254"/>
      <c r="I557" s="254"/>
      <c r="J557" s="254"/>
      <c r="K557" s="289"/>
    </row>
    <row r="558" spans="1:11" ht="15.75">
      <c r="A558" s="287"/>
      <c r="B558" s="287"/>
      <c r="C558" s="287"/>
      <c r="D558" s="287"/>
      <c r="E558" s="254"/>
      <c r="F558" s="254"/>
      <c r="G558" s="254"/>
      <c r="H558" s="254"/>
      <c r="I558" s="254"/>
      <c r="J558" s="254"/>
      <c r="K558" s="289"/>
    </row>
    <row r="559" spans="1:11" ht="15.75">
      <c r="A559" s="287"/>
      <c r="B559" s="287"/>
      <c r="C559" s="287"/>
      <c r="D559" s="287"/>
      <c r="E559" s="254"/>
      <c r="F559" s="254"/>
      <c r="G559" s="254"/>
      <c r="H559" s="254"/>
      <c r="I559" s="254"/>
      <c r="J559" s="254"/>
      <c r="K559" s="289"/>
    </row>
    <row r="560" spans="1:11" ht="15.75">
      <c r="A560" s="287"/>
      <c r="B560" s="287"/>
      <c r="C560" s="287"/>
      <c r="D560" s="287"/>
      <c r="E560" s="254"/>
      <c r="F560" s="254"/>
      <c r="G560" s="254"/>
      <c r="H560" s="254"/>
      <c r="I560" s="254"/>
      <c r="J560" s="254"/>
      <c r="K560" s="289"/>
    </row>
    <row r="561" spans="1:11" ht="15.75">
      <c r="A561" s="287"/>
      <c r="B561" s="287"/>
      <c r="C561" s="287"/>
      <c r="D561" s="287"/>
      <c r="E561" s="254"/>
      <c r="F561" s="254"/>
      <c r="G561" s="254"/>
      <c r="H561" s="254"/>
      <c r="I561" s="254"/>
      <c r="J561" s="254"/>
      <c r="K561" s="289"/>
    </row>
    <row r="562" spans="1:11" ht="15.75">
      <c r="A562" s="287"/>
      <c r="B562" s="287"/>
      <c r="C562" s="287"/>
      <c r="D562" s="287"/>
      <c r="E562" s="254"/>
      <c r="F562" s="254"/>
      <c r="G562" s="254"/>
      <c r="H562" s="254"/>
      <c r="I562" s="254"/>
      <c r="J562" s="254"/>
      <c r="K562" s="289"/>
    </row>
    <row r="563" spans="1:11" ht="15.75">
      <c r="A563" s="287"/>
      <c r="B563" s="287"/>
      <c r="C563" s="287"/>
      <c r="D563" s="287"/>
      <c r="E563" s="254"/>
      <c r="F563" s="254"/>
      <c r="G563" s="254"/>
      <c r="H563" s="254"/>
      <c r="I563" s="254"/>
      <c r="J563" s="254"/>
      <c r="K563" s="289"/>
    </row>
    <row r="564" spans="1:11" ht="15.75">
      <c r="A564" s="287"/>
      <c r="B564" s="287"/>
      <c r="C564" s="287"/>
      <c r="D564" s="287"/>
      <c r="E564" s="254"/>
      <c r="F564" s="254"/>
      <c r="G564" s="254"/>
      <c r="H564" s="254"/>
      <c r="I564" s="254"/>
      <c r="J564" s="254"/>
      <c r="K564" s="289"/>
    </row>
    <row r="565" spans="1:11" ht="15.75">
      <c r="A565" s="287"/>
      <c r="B565" s="287"/>
      <c r="C565" s="287"/>
      <c r="D565" s="287"/>
      <c r="E565" s="254"/>
      <c r="F565" s="254"/>
      <c r="G565" s="254"/>
      <c r="H565" s="254"/>
      <c r="I565" s="254"/>
      <c r="J565" s="254"/>
      <c r="K565" s="289"/>
    </row>
    <row r="566" spans="1:11" ht="15.75">
      <c r="A566" s="287"/>
      <c r="B566" s="287"/>
      <c r="C566" s="287"/>
      <c r="D566" s="287"/>
      <c r="E566" s="254"/>
      <c r="F566" s="254"/>
      <c r="G566" s="254"/>
      <c r="H566" s="254"/>
      <c r="I566" s="254"/>
      <c r="J566" s="254"/>
      <c r="K566" s="289"/>
    </row>
    <row r="567" spans="1:11" ht="15.75">
      <c r="A567" s="287"/>
      <c r="B567" s="287"/>
      <c r="C567" s="287"/>
      <c r="D567" s="287"/>
      <c r="E567" s="254"/>
      <c r="F567" s="254"/>
      <c r="G567" s="254"/>
      <c r="H567" s="254"/>
      <c r="I567" s="254"/>
      <c r="J567" s="254"/>
      <c r="K567" s="289"/>
    </row>
    <row r="568" spans="1:11" ht="15.75">
      <c r="A568" s="287"/>
      <c r="B568" s="287"/>
      <c r="C568" s="287"/>
      <c r="D568" s="287"/>
      <c r="E568" s="254"/>
      <c r="F568" s="254"/>
      <c r="G568" s="254"/>
      <c r="H568" s="254"/>
      <c r="I568" s="254"/>
      <c r="J568" s="254"/>
      <c r="K568" s="289"/>
    </row>
    <row r="569" spans="1:11" ht="15.75">
      <c r="A569" s="287"/>
      <c r="B569" s="287"/>
      <c r="C569" s="287"/>
      <c r="D569" s="287"/>
      <c r="E569" s="254"/>
      <c r="F569" s="254"/>
      <c r="G569" s="254"/>
      <c r="H569" s="254"/>
      <c r="I569" s="254"/>
      <c r="J569" s="254"/>
      <c r="K569" s="289"/>
    </row>
    <row r="570" spans="1:11" ht="15.75">
      <c r="A570" s="287"/>
      <c r="B570" s="287"/>
      <c r="C570" s="287"/>
      <c r="D570" s="287"/>
      <c r="E570" s="254"/>
      <c r="F570" s="254"/>
      <c r="G570" s="254"/>
      <c r="H570" s="254"/>
      <c r="I570" s="254"/>
      <c r="J570" s="254"/>
      <c r="K570" s="289"/>
    </row>
    <row r="571" spans="1:11" ht="15.75">
      <c r="A571" s="287"/>
      <c r="B571" s="287"/>
      <c r="C571" s="287"/>
      <c r="D571" s="287"/>
      <c r="E571" s="254"/>
      <c r="F571" s="254"/>
      <c r="G571" s="254"/>
      <c r="H571" s="254"/>
      <c r="I571" s="254"/>
      <c r="J571" s="254"/>
      <c r="K571" s="289"/>
    </row>
    <row r="572" spans="1:11" ht="15.75">
      <c r="A572" s="287"/>
      <c r="B572" s="287"/>
      <c r="C572" s="287"/>
      <c r="D572" s="287"/>
      <c r="E572" s="254"/>
      <c r="F572" s="254"/>
      <c r="G572" s="254"/>
      <c r="H572" s="254"/>
      <c r="I572" s="254"/>
      <c r="J572" s="254"/>
      <c r="K572" s="289"/>
    </row>
    <row r="573" spans="1:11" ht="15.75">
      <c r="A573" s="287"/>
      <c r="B573" s="287"/>
      <c r="C573" s="287"/>
      <c r="D573" s="287"/>
      <c r="E573" s="254"/>
      <c r="F573" s="254"/>
      <c r="G573" s="254"/>
      <c r="H573" s="254"/>
      <c r="I573" s="254"/>
      <c r="J573" s="254"/>
      <c r="K573" s="289"/>
    </row>
    <row r="574" spans="1:11" ht="15.75">
      <c r="A574" s="287"/>
      <c r="B574" s="287"/>
      <c r="C574" s="287"/>
      <c r="D574" s="287"/>
      <c r="E574" s="254"/>
      <c r="F574" s="254"/>
      <c r="G574" s="254"/>
      <c r="H574" s="254"/>
      <c r="I574" s="254"/>
      <c r="J574" s="254"/>
      <c r="K574" s="289"/>
    </row>
    <row r="575" spans="1:11" ht="15.75">
      <c r="A575" s="287"/>
      <c r="B575" s="287"/>
      <c r="C575" s="287"/>
      <c r="D575" s="287"/>
      <c r="E575" s="254"/>
      <c r="F575" s="254"/>
      <c r="G575" s="254"/>
      <c r="H575" s="254"/>
      <c r="I575" s="254"/>
      <c r="J575" s="254"/>
      <c r="K575" s="289"/>
    </row>
    <row r="576" spans="1:11" ht="15.75">
      <c r="A576" s="287"/>
      <c r="B576" s="287"/>
      <c r="C576" s="287"/>
      <c r="D576" s="287"/>
      <c r="E576" s="254"/>
      <c r="F576" s="254"/>
      <c r="G576" s="254"/>
      <c r="H576" s="254"/>
      <c r="I576" s="254"/>
      <c r="J576" s="254"/>
      <c r="K576" s="289"/>
    </row>
    <row r="577" spans="1:11" ht="15.75">
      <c r="A577" s="287"/>
      <c r="B577" s="287"/>
      <c r="C577" s="287"/>
      <c r="D577" s="287"/>
      <c r="E577" s="254"/>
      <c r="F577" s="254"/>
      <c r="G577" s="254"/>
      <c r="H577" s="254"/>
      <c r="I577" s="254"/>
      <c r="J577" s="254"/>
      <c r="K577" s="289"/>
    </row>
    <row r="578" spans="1:11" ht="15.75">
      <c r="A578" s="287"/>
      <c r="B578" s="287"/>
      <c r="C578" s="287"/>
      <c r="D578" s="287"/>
      <c r="E578" s="254"/>
      <c r="F578" s="254"/>
      <c r="G578" s="254"/>
      <c r="H578" s="254"/>
      <c r="I578" s="254"/>
      <c r="J578" s="254"/>
      <c r="K578" s="289"/>
    </row>
    <row r="579" spans="1:11" ht="15.75">
      <c r="A579" s="287"/>
      <c r="B579" s="287"/>
      <c r="C579" s="287"/>
      <c r="D579" s="287"/>
      <c r="E579" s="254"/>
      <c r="F579" s="254"/>
      <c r="G579" s="254"/>
      <c r="H579" s="254"/>
      <c r="I579" s="254"/>
      <c r="J579" s="254"/>
      <c r="K579" s="289"/>
    </row>
    <row r="580" spans="1:11" ht="15.75">
      <c r="A580" s="287"/>
      <c r="B580" s="287"/>
      <c r="C580" s="287"/>
      <c r="D580" s="287"/>
      <c r="E580" s="254"/>
      <c r="F580" s="254"/>
      <c r="G580" s="254"/>
      <c r="H580" s="254"/>
      <c r="I580" s="254"/>
      <c r="J580" s="254"/>
      <c r="K580" s="289"/>
    </row>
    <row r="581" spans="1:11" ht="15.75">
      <c r="A581" s="287"/>
      <c r="B581" s="287"/>
      <c r="C581" s="287"/>
      <c r="D581" s="287"/>
      <c r="E581" s="254"/>
      <c r="F581" s="254"/>
      <c r="G581" s="254"/>
      <c r="H581" s="254"/>
      <c r="I581" s="254"/>
      <c r="J581" s="254"/>
      <c r="K581" s="289"/>
    </row>
    <row r="582" spans="1:11" ht="15.75">
      <c r="A582" s="287"/>
      <c r="B582" s="287"/>
      <c r="C582" s="287"/>
      <c r="D582" s="287"/>
      <c r="E582" s="254"/>
      <c r="F582" s="254"/>
      <c r="G582" s="254"/>
      <c r="H582" s="254"/>
      <c r="I582" s="254"/>
      <c r="J582" s="254"/>
      <c r="K582" s="289"/>
    </row>
    <row r="583" spans="1:11" ht="15.75">
      <c r="A583" s="287"/>
      <c r="B583" s="287"/>
      <c r="C583" s="287"/>
      <c r="D583" s="287"/>
      <c r="E583" s="254"/>
      <c r="F583" s="254"/>
      <c r="G583" s="254"/>
      <c r="H583" s="254"/>
      <c r="I583" s="254"/>
      <c r="J583" s="254"/>
      <c r="K583" s="289"/>
    </row>
    <row r="584" spans="1:11" ht="15.75">
      <c r="A584" s="287"/>
      <c r="B584" s="287"/>
      <c r="C584" s="287"/>
      <c r="D584" s="287"/>
      <c r="E584" s="254"/>
      <c r="F584" s="254"/>
      <c r="G584" s="254"/>
      <c r="H584" s="254"/>
      <c r="I584" s="254"/>
      <c r="J584" s="254"/>
      <c r="K584" s="289"/>
    </row>
    <row r="585" spans="1:11" ht="15.75">
      <c r="A585" s="287"/>
      <c r="B585" s="287"/>
      <c r="C585" s="287"/>
      <c r="D585" s="287"/>
      <c r="E585" s="254"/>
      <c r="F585" s="254"/>
      <c r="G585" s="254"/>
      <c r="H585" s="254"/>
      <c r="I585" s="254"/>
      <c r="J585" s="254"/>
      <c r="K585" s="289"/>
    </row>
    <row r="586" spans="1:11" ht="15.75">
      <c r="A586" s="287"/>
      <c r="B586" s="287"/>
      <c r="C586" s="287"/>
      <c r="D586" s="287"/>
      <c r="E586" s="254"/>
      <c r="F586" s="254"/>
      <c r="G586" s="254"/>
      <c r="H586" s="254"/>
      <c r="I586" s="254"/>
      <c r="J586" s="254"/>
      <c r="K586" s="289"/>
    </row>
    <row r="587" spans="1:11" ht="15.75">
      <c r="A587" s="287"/>
      <c r="B587" s="287"/>
      <c r="C587" s="287"/>
      <c r="D587" s="287"/>
      <c r="E587" s="254"/>
      <c r="F587" s="254"/>
      <c r="G587" s="254"/>
      <c r="H587" s="254"/>
      <c r="I587" s="254"/>
      <c r="J587" s="254"/>
      <c r="K587" s="289"/>
    </row>
    <row r="588" spans="1:11" ht="15.75">
      <c r="A588" s="287"/>
      <c r="B588" s="287"/>
      <c r="C588" s="287"/>
      <c r="D588" s="287"/>
      <c r="E588" s="254"/>
      <c r="F588" s="254"/>
      <c r="G588" s="254"/>
      <c r="H588" s="254"/>
      <c r="I588" s="254"/>
      <c r="J588" s="254"/>
      <c r="K588" s="289"/>
    </row>
    <row r="589" spans="1:11" ht="15.75">
      <c r="A589" s="287"/>
      <c r="B589" s="287"/>
      <c r="C589" s="287"/>
      <c r="D589" s="287"/>
      <c r="E589" s="254"/>
      <c r="F589" s="254"/>
      <c r="G589" s="254"/>
      <c r="H589" s="254"/>
      <c r="I589" s="254"/>
      <c r="J589" s="254"/>
      <c r="K589" s="289"/>
    </row>
    <row r="590" spans="1:11" ht="15.75">
      <c r="A590" s="287"/>
      <c r="B590" s="287"/>
      <c r="C590" s="287"/>
      <c r="D590" s="287"/>
      <c r="E590" s="254"/>
      <c r="F590" s="254"/>
      <c r="G590" s="254"/>
      <c r="H590" s="254"/>
      <c r="I590" s="254"/>
      <c r="J590" s="254"/>
      <c r="K590" s="289"/>
    </row>
    <row r="591" spans="1:11" ht="15.75">
      <c r="A591" s="287"/>
      <c r="B591" s="287"/>
      <c r="C591" s="287"/>
      <c r="D591" s="287"/>
      <c r="E591" s="254"/>
      <c r="F591" s="254"/>
      <c r="G591" s="254"/>
      <c r="H591" s="254"/>
      <c r="I591" s="254"/>
      <c r="J591" s="254"/>
      <c r="K591" s="289"/>
    </row>
    <row r="592" spans="1:11" ht="15.75">
      <c r="A592" s="287"/>
      <c r="B592" s="287"/>
      <c r="C592" s="287"/>
      <c r="D592" s="287"/>
      <c r="E592" s="254"/>
      <c r="F592" s="254"/>
      <c r="G592" s="254"/>
      <c r="H592" s="254"/>
      <c r="I592" s="254"/>
      <c r="J592" s="254"/>
      <c r="K592" s="289"/>
    </row>
    <row r="593" spans="1:11" ht="15.75">
      <c r="A593" s="287"/>
      <c r="B593" s="287"/>
      <c r="C593" s="287"/>
      <c r="D593" s="287"/>
      <c r="E593" s="254"/>
      <c r="F593" s="254"/>
      <c r="G593" s="254"/>
      <c r="H593" s="254"/>
      <c r="I593" s="254"/>
      <c r="J593" s="254"/>
      <c r="K593" s="289"/>
    </row>
    <row r="594" spans="1:11" ht="15.75">
      <c r="A594" s="287"/>
      <c r="B594" s="287"/>
      <c r="C594" s="287"/>
      <c r="D594" s="287"/>
      <c r="E594" s="254"/>
      <c r="F594" s="254"/>
      <c r="G594" s="254"/>
      <c r="H594" s="254"/>
      <c r="I594" s="254"/>
      <c r="J594" s="254"/>
      <c r="K594" s="289"/>
    </row>
    <row r="595" spans="1:11" ht="15.75">
      <c r="A595" s="287"/>
      <c r="B595" s="287"/>
      <c r="C595" s="287"/>
      <c r="D595" s="287"/>
      <c r="E595" s="254"/>
      <c r="F595" s="254"/>
      <c r="G595" s="254"/>
      <c r="H595" s="254"/>
      <c r="I595" s="254"/>
      <c r="J595" s="254"/>
      <c r="K595" s="289"/>
    </row>
    <row r="596" spans="1:11" ht="15.75">
      <c r="A596" s="287"/>
      <c r="B596" s="287"/>
      <c r="C596" s="287"/>
      <c r="D596" s="287"/>
      <c r="E596" s="254"/>
      <c r="F596" s="254"/>
      <c r="G596" s="254"/>
      <c r="H596" s="254"/>
      <c r="I596" s="254"/>
      <c r="J596" s="254"/>
      <c r="K596" s="289"/>
    </row>
    <row r="597" spans="1:11" ht="15.75">
      <c r="A597" s="287"/>
      <c r="B597" s="287"/>
      <c r="C597" s="287"/>
      <c r="D597" s="287"/>
      <c r="E597" s="254"/>
      <c r="F597" s="254"/>
      <c r="G597" s="254"/>
      <c r="H597" s="254"/>
      <c r="I597" s="254"/>
      <c r="J597" s="254"/>
      <c r="K597" s="289"/>
    </row>
    <row r="598" spans="1:11" ht="15.75">
      <c r="A598" s="287"/>
      <c r="B598" s="287"/>
      <c r="C598" s="287"/>
      <c r="D598" s="287"/>
      <c r="E598" s="254"/>
      <c r="F598" s="254"/>
      <c r="G598" s="254"/>
      <c r="H598" s="254"/>
      <c r="I598" s="254"/>
      <c r="J598" s="254"/>
      <c r="K598" s="289"/>
    </row>
    <row r="599" spans="1:11" ht="15.75">
      <c r="A599" s="287"/>
      <c r="B599" s="287"/>
      <c r="C599" s="287"/>
      <c r="D599" s="287"/>
      <c r="E599" s="254"/>
      <c r="F599" s="254"/>
      <c r="G599" s="254"/>
      <c r="H599" s="254"/>
      <c r="I599" s="254"/>
      <c r="J599" s="254"/>
      <c r="K599" s="289"/>
    </row>
    <row r="600" spans="1:11" ht="15.75">
      <c r="A600" s="287"/>
      <c r="B600" s="287"/>
      <c r="C600" s="287"/>
      <c r="D600" s="287"/>
      <c r="E600" s="254"/>
      <c r="F600" s="254"/>
      <c r="G600" s="254"/>
      <c r="H600" s="254"/>
      <c r="I600" s="254"/>
      <c r="J600" s="254"/>
      <c r="K600" s="289"/>
    </row>
    <row r="601" spans="1:11" ht="15.75">
      <c r="A601" s="287"/>
      <c r="B601" s="287"/>
      <c r="C601" s="287"/>
      <c r="D601" s="287"/>
      <c r="E601" s="254"/>
      <c r="F601" s="254"/>
      <c r="G601" s="254"/>
      <c r="H601" s="254"/>
      <c r="I601" s="254"/>
      <c r="J601" s="254"/>
      <c r="K601" s="289"/>
    </row>
    <row r="602" spans="1:11" ht="15.75">
      <c r="A602" s="287"/>
      <c r="B602" s="287"/>
      <c r="C602" s="287"/>
      <c r="D602" s="287"/>
      <c r="E602" s="254"/>
      <c r="F602" s="254"/>
      <c r="G602" s="254"/>
      <c r="H602" s="254"/>
      <c r="I602" s="254"/>
      <c r="J602" s="254"/>
      <c r="K602" s="289"/>
    </row>
    <row r="603" spans="1:11" ht="15.75">
      <c r="A603" s="287"/>
      <c r="B603" s="287"/>
      <c r="C603" s="287"/>
      <c r="D603" s="287"/>
      <c r="E603" s="254"/>
      <c r="F603" s="254"/>
      <c r="G603" s="254"/>
      <c r="H603" s="254"/>
      <c r="I603" s="254"/>
      <c r="J603" s="254"/>
      <c r="K603" s="289"/>
    </row>
    <row r="604" spans="1:11" ht="15.75">
      <c r="A604" s="287"/>
      <c r="B604" s="287"/>
      <c r="C604" s="287"/>
      <c r="D604" s="287"/>
      <c r="E604" s="254"/>
      <c r="F604" s="254"/>
      <c r="G604" s="254"/>
      <c r="H604" s="254"/>
      <c r="I604" s="254"/>
      <c r="J604" s="254"/>
      <c r="K604" s="289"/>
    </row>
    <row r="605" spans="1:11" ht="15.75">
      <c r="A605" s="287"/>
      <c r="B605" s="287"/>
      <c r="C605" s="287"/>
      <c r="D605" s="287"/>
      <c r="E605" s="254"/>
      <c r="F605" s="254"/>
      <c r="G605" s="254"/>
      <c r="H605" s="254"/>
      <c r="I605" s="254"/>
      <c r="J605" s="254"/>
      <c r="K605" s="289"/>
    </row>
    <row r="606" spans="1:11" ht="15.75">
      <c r="A606" s="287"/>
      <c r="B606" s="287"/>
      <c r="C606" s="287"/>
      <c r="D606" s="287"/>
      <c r="E606" s="254"/>
      <c r="F606" s="254"/>
      <c r="G606" s="254"/>
      <c r="H606" s="254"/>
      <c r="I606" s="254"/>
      <c r="J606" s="254"/>
      <c r="K606" s="289"/>
    </row>
    <row r="607" spans="1:11" ht="15.75">
      <c r="A607" s="287"/>
      <c r="B607" s="287"/>
      <c r="C607" s="287"/>
      <c r="D607" s="287"/>
      <c r="E607" s="254"/>
      <c r="F607" s="254"/>
      <c r="G607" s="254"/>
      <c r="H607" s="254"/>
      <c r="I607" s="254"/>
      <c r="J607" s="254"/>
      <c r="K607" s="289"/>
    </row>
    <row r="608" spans="1:11" ht="15.75">
      <c r="A608" s="287"/>
      <c r="B608" s="287"/>
      <c r="C608" s="287"/>
      <c r="D608" s="287"/>
      <c r="E608" s="254"/>
      <c r="F608" s="254"/>
      <c r="G608" s="254"/>
      <c r="H608" s="254"/>
      <c r="I608" s="254"/>
      <c r="J608" s="254"/>
      <c r="K608" s="289"/>
    </row>
    <row r="609" spans="1:11" ht="15.75">
      <c r="A609" s="287"/>
      <c r="B609" s="287"/>
      <c r="C609" s="287"/>
      <c r="D609" s="287"/>
      <c r="E609" s="254"/>
      <c r="F609" s="254"/>
      <c r="G609" s="254"/>
      <c r="H609" s="254"/>
      <c r="I609" s="254"/>
      <c r="J609" s="254"/>
      <c r="K609" s="289"/>
    </row>
    <row r="610" spans="1:11" ht="15.75">
      <c r="A610" s="287"/>
      <c r="B610" s="287"/>
      <c r="C610" s="287"/>
      <c r="D610" s="287"/>
      <c r="E610" s="254"/>
      <c r="F610" s="254"/>
      <c r="G610" s="254"/>
      <c r="H610" s="254"/>
      <c r="I610" s="254"/>
      <c r="J610" s="254"/>
      <c r="K610" s="289"/>
    </row>
    <row r="611" spans="1:11" ht="15.75">
      <c r="A611" s="287"/>
      <c r="B611" s="287"/>
      <c r="C611" s="287"/>
      <c r="D611" s="287"/>
      <c r="E611" s="254"/>
      <c r="F611" s="254"/>
      <c r="G611" s="254"/>
      <c r="H611" s="254"/>
      <c r="I611" s="254"/>
      <c r="J611" s="254"/>
      <c r="K611" s="289"/>
    </row>
    <row r="612" spans="1:11" ht="15.75">
      <c r="A612" s="287"/>
      <c r="B612" s="287"/>
      <c r="C612" s="287"/>
      <c r="D612" s="287"/>
      <c r="E612" s="254"/>
      <c r="F612" s="254"/>
      <c r="G612" s="254"/>
      <c r="H612" s="254"/>
      <c r="I612" s="254"/>
      <c r="J612" s="254"/>
      <c r="K612" s="289"/>
    </row>
    <row r="613" spans="1:11" ht="15.75">
      <c r="A613" s="287"/>
      <c r="B613" s="287"/>
      <c r="C613" s="287"/>
      <c r="D613" s="287"/>
      <c r="E613" s="254"/>
      <c r="F613" s="254"/>
      <c r="G613" s="254"/>
      <c r="H613" s="254"/>
      <c r="I613" s="254"/>
      <c r="J613" s="254"/>
      <c r="K613" s="289"/>
    </row>
    <row r="614" spans="1:11" ht="15.75">
      <c r="A614" s="287"/>
      <c r="B614" s="287"/>
      <c r="C614" s="287"/>
      <c r="D614" s="287"/>
      <c r="E614" s="254"/>
      <c r="F614" s="254"/>
      <c r="G614" s="254"/>
      <c r="H614" s="254"/>
      <c r="I614" s="254"/>
      <c r="J614" s="254"/>
      <c r="K614" s="289"/>
    </row>
    <row r="615" spans="1:11" ht="15.75">
      <c r="A615" s="287"/>
      <c r="B615" s="287"/>
      <c r="C615" s="287"/>
      <c r="D615" s="287"/>
      <c r="E615" s="254"/>
      <c r="F615" s="254"/>
      <c r="G615" s="254"/>
      <c r="H615" s="254"/>
      <c r="I615" s="254"/>
      <c r="J615" s="254"/>
      <c r="K615" s="289"/>
    </row>
    <row r="616" spans="1:11" ht="15.75">
      <c r="A616" s="287"/>
      <c r="B616" s="287"/>
      <c r="C616" s="287"/>
      <c r="D616" s="287"/>
      <c r="E616" s="254"/>
      <c r="F616" s="254"/>
      <c r="G616" s="254"/>
      <c r="H616" s="254"/>
      <c r="I616" s="254"/>
      <c r="J616" s="254"/>
      <c r="K616" s="289"/>
    </row>
    <row r="617" spans="1:11" ht="15.75">
      <c r="A617" s="287"/>
      <c r="B617" s="287"/>
      <c r="C617" s="287"/>
      <c r="D617" s="287"/>
      <c r="E617" s="254"/>
      <c r="F617" s="254"/>
      <c r="G617" s="254"/>
      <c r="H617" s="254"/>
      <c r="I617" s="254"/>
      <c r="J617" s="254"/>
      <c r="K617" s="289"/>
    </row>
    <row r="618" spans="1:11" ht="15.75">
      <c r="A618" s="287"/>
      <c r="B618" s="287"/>
      <c r="C618" s="287"/>
      <c r="D618" s="287"/>
      <c r="E618" s="254"/>
      <c r="F618" s="254"/>
      <c r="G618" s="254"/>
      <c r="H618" s="254"/>
      <c r="I618" s="254"/>
      <c r="J618" s="254"/>
      <c r="K618" s="289"/>
    </row>
    <row r="619" spans="1:11" ht="15.75">
      <c r="A619" s="287"/>
      <c r="B619" s="287"/>
      <c r="C619" s="287"/>
      <c r="D619" s="287"/>
      <c r="E619" s="254"/>
      <c r="F619" s="254"/>
      <c r="G619" s="254"/>
      <c r="H619" s="254"/>
      <c r="I619" s="254"/>
      <c r="J619" s="254"/>
      <c r="K619" s="289"/>
    </row>
    <row r="620" spans="1:11" ht="15.75">
      <c r="A620" s="287"/>
      <c r="B620" s="287"/>
      <c r="C620" s="287"/>
      <c r="D620" s="287"/>
      <c r="E620" s="254"/>
      <c r="F620" s="254"/>
      <c r="G620" s="254"/>
      <c r="H620" s="254"/>
      <c r="I620" s="254"/>
      <c r="J620" s="254"/>
      <c r="K620" s="289"/>
    </row>
    <row r="621" spans="1:11" ht="15.75">
      <c r="A621" s="287"/>
      <c r="B621" s="287"/>
      <c r="C621" s="287"/>
      <c r="D621" s="287"/>
      <c r="E621" s="254"/>
      <c r="F621" s="254"/>
      <c r="G621" s="254"/>
      <c r="H621" s="254"/>
      <c r="I621" s="254"/>
      <c r="J621" s="254"/>
      <c r="K621" s="289"/>
    </row>
    <row r="622" spans="1:11" ht="15.75">
      <c r="A622" s="287"/>
      <c r="B622" s="287"/>
      <c r="C622" s="287"/>
      <c r="D622" s="287"/>
      <c r="E622" s="254"/>
      <c r="F622" s="254"/>
      <c r="G622" s="254"/>
      <c r="H622" s="254"/>
      <c r="I622" s="254"/>
      <c r="J622" s="254"/>
      <c r="K622" s="289"/>
    </row>
    <row r="623" spans="1:11" ht="15.75">
      <c r="A623" s="287"/>
      <c r="B623" s="287"/>
      <c r="C623" s="287"/>
      <c r="D623" s="287"/>
      <c r="E623" s="254"/>
      <c r="F623" s="254"/>
      <c r="G623" s="254"/>
      <c r="H623" s="254"/>
      <c r="I623" s="254"/>
      <c r="J623" s="254"/>
      <c r="K623" s="289"/>
    </row>
    <row r="624" spans="1:11" ht="15.75">
      <c r="A624" s="287"/>
      <c r="B624" s="287"/>
      <c r="C624" s="287"/>
      <c r="D624" s="287"/>
      <c r="E624" s="254"/>
      <c r="F624" s="254"/>
      <c r="G624" s="254"/>
      <c r="H624" s="254"/>
      <c r="I624" s="254"/>
      <c r="J624" s="254"/>
      <c r="K624" s="289"/>
    </row>
    <row r="625" spans="1:11" ht="15.75">
      <c r="A625" s="287"/>
      <c r="B625" s="287"/>
      <c r="C625" s="287"/>
      <c r="D625" s="287"/>
      <c r="E625" s="254"/>
      <c r="F625" s="254"/>
      <c r="G625" s="254"/>
      <c r="H625" s="254"/>
      <c r="I625" s="254"/>
      <c r="J625" s="254"/>
      <c r="K625" s="289"/>
    </row>
    <row r="626" spans="1:11" ht="15.75">
      <c r="A626" s="287"/>
      <c r="B626" s="287"/>
      <c r="C626" s="287"/>
      <c r="D626" s="287"/>
      <c r="E626" s="254"/>
      <c r="F626" s="254"/>
      <c r="G626" s="254"/>
      <c r="H626" s="254"/>
      <c r="I626" s="254"/>
      <c r="J626" s="254"/>
      <c r="K626" s="289"/>
    </row>
    <row r="627" spans="1:11" ht="15.75">
      <c r="A627" s="287"/>
      <c r="B627" s="287"/>
      <c r="C627" s="287"/>
      <c r="D627" s="287"/>
      <c r="E627" s="254"/>
      <c r="F627" s="254"/>
      <c r="G627" s="254"/>
      <c r="H627" s="254"/>
      <c r="I627" s="254"/>
      <c r="J627" s="254"/>
      <c r="K627" s="289"/>
    </row>
    <row r="628" spans="1:11" ht="15.75">
      <c r="A628" s="287"/>
      <c r="B628" s="287"/>
      <c r="C628" s="287"/>
      <c r="D628" s="287"/>
      <c r="E628" s="254"/>
      <c r="F628" s="254"/>
      <c r="G628" s="254"/>
      <c r="H628" s="254"/>
      <c r="I628" s="254"/>
      <c r="J628" s="254"/>
      <c r="K628" s="289"/>
    </row>
    <row r="629" spans="1:11" ht="15.75">
      <c r="A629" s="287"/>
      <c r="B629" s="287"/>
      <c r="C629" s="287"/>
      <c r="D629" s="287"/>
      <c r="E629" s="254"/>
      <c r="F629" s="254"/>
      <c r="G629" s="254"/>
      <c r="H629" s="254"/>
      <c r="I629" s="254"/>
      <c r="J629" s="254"/>
      <c r="K629" s="289"/>
    </row>
    <row r="630" spans="1:11" ht="15.75">
      <c r="A630" s="287"/>
      <c r="B630" s="287"/>
      <c r="C630" s="287"/>
      <c r="D630" s="287"/>
      <c r="E630" s="254"/>
      <c r="F630" s="254"/>
      <c r="G630" s="254"/>
      <c r="H630" s="254"/>
      <c r="I630" s="254"/>
      <c r="J630" s="254"/>
      <c r="K630" s="289"/>
    </row>
    <row r="631" spans="1:11" ht="15.75">
      <c r="A631" s="287"/>
      <c r="B631" s="287"/>
      <c r="C631" s="287"/>
      <c r="D631" s="287"/>
      <c r="E631" s="254"/>
      <c r="F631" s="254"/>
      <c r="G631" s="254"/>
      <c r="H631" s="254"/>
      <c r="I631" s="254"/>
      <c r="J631" s="254"/>
      <c r="K631" s="289"/>
    </row>
    <row r="632" spans="1:11" ht="15.75">
      <c r="A632" s="287"/>
      <c r="B632" s="287"/>
      <c r="C632" s="287"/>
      <c r="D632" s="287"/>
      <c r="E632" s="254"/>
      <c r="F632" s="254"/>
      <c r="G632" s="254"/>
      <c r="H632" s="254"/>
      <c r="I632" s="254"/>
      <c r="J632" s="254"/>
      <c r="K632" s="289"/>
    </row>
    <row r="633" spans="1:11" ht="15.75">
      <c r="A633" s="287"/>
      <c r="B633" s="287"/>
      <c r="C633" s="287"/>
      <c r="D633" s="287"/>
      <c r="E633" s="254"/>
      <c r="F633" s="254"/>
      <c r="G633" s="254"/>
      <c r="H633" s="254"/>
      <c r="I633" s="254"/>
      <c r="J633" s="254"/>
      <c r="K633" s="289"/>
    </row>
    <row r="634" spans="1:11" ht="15.75">
      <c r="A634" s="287"/>
      <c r="B634" s="287"/>
      <c r="C634" s="287"/>
      <c r="D634" s="287"/>
      <c r="E634" s="254"/>
      <c r="F634" s="254"/>
      <c r="G634" s="254"/>
      <c r="H634" s="254"/>
      <c r="I634" s="254"/>
      <c r="J634" s="254"/>
      <c r="K634" s="289"/>
    </row>
    <row r="635" spans="1:11" ht="15.75">
      <c r="A635" s="287"/>
      <c r="B635" s="287"/>
      <c r="C635" s="287"/>
      <c r="D635" s="287"/>
      <c r="E635" s="254"/>
      <c r="F635" s="254"/>
      <c r="G635" s="254"/>
      <c r="H635" s="254"/>
      <c r="I635" s="254"/>
      <c r="J635" s="254"/>
      <c r="K635" s="289"/>
    </row>
    <row r="636" spans="1:11" ht="15.75">
      <c r="A636" s="287"/>
      <c r="B636" s="287"/>
      <c r="C636" s="287"/>
      <c r="D636" s="287"/>
      <c r="E636" s="254"/>
      <c r="F636" s="254"/>
      <c r="G636" s="254"/>
      <c r="H636" s="254"/>
      <c r="I636" s="254"/>
      <c r="J636" s="254"/>
      <c r="K636" s="289"/>
    </row>
    <row r="637" spans="1:11" ht="15.75">
      <c r="A637" s="287"/>
      <c r="B637" s="287"/>
      <c r="C637" s="287"/>
      <c r="D637" s="287"/>
      <c r="E637" s="254"/>
      <c r="F637" s="254"/>
      <c r="G637" s="254"/>
      <c r="H637" s="254"/>
      <c r="I637" s="254"/>
      <c r="J637" s="254"/>
      <c r="K637" s="289"/>
    </row>
    <row r="638" spans="1:11" ht="15.75">
      <c r="A638" s="287"/>
      <c r="B638" s="287"/>
      <c r="C638" s="287"/>
      <c r="D638" s="287"/>
      <c r="E638" s="254"/>
      <c r="F638" s="254"/>
      <c r="G638" s="254"/>
      <c r="H638" s="254"/>
      <c r="I638" s="254"/>
      <c r="J638" s="254"/>
      <c r="K638" s="289"/>
    </row>
  </sheetData>
  <sheetProtection/>
  <mergeCells count="8">
    <mergeCell ref="K6:K8"/>
    <mergeCell ref="I7:J7"/>
    <mergeCell ref="A5:J5"/>
    <mergeCell ref="A6:A8"/>
    <mergeCell ref="B6:B8"/>
    <mergeCell ref="C6:C8"/>
    <mergeCell ref="D6:D8"/>
    <mergeCell ref="E6:E8"/>
  </mergeCells>
  <printOptions horizontalCentered="1"/>
  <pageMargins left="0.7480314960629921" right="0.5511811023622047" top="0.7874015748031497" bottom="0.3937007874015748" header="0.5118110236220472" footer="0.5118110236220472"/>
  <pageSetup horizontalDpi="600" verticalDpi="600" orientation="landscape" paperSize="9" scale="65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zoomScalePageLayoutView="0" workbookViewId="0" topLeftCell="A25">
      <selection activeCell="A33" sqref="A33:M33"/>
    </sheetView>
  </sheetViews>
  <sheetFormatPr defaultColWidth="9.140625" defaultRowHeight="12.75"/>
  <cols>
    <col min="1" max="3" width="9.140625" style="10" customWidth="1"/>
    <col min="4" max="4" width="37.421875" style="10" customWidth="1"/>
    <col min="5" max="5" width="14.57421875" style="10" customWidth="1"/>
    <col min="6" max="6" width="11.421875" style="10" bestFit="1" customWidth="1"/>
    <col min="7" max="7" width="11.421875" style="10" customWidth="1"/>
    <col min="8" max="8" width="12.00390625" style="10" customWidth="1"/>
    <col min="9" max="9" width="17.140625" style="10" customWidth="1"/>
    <col min="10" max="10" width="12.00390625" style="10" customWidth="1"/>
    <col min="11" max="12" width="9.140625" style="10" customWidth="1"/>
    <col min="13" max="13" width="28.421875" style="10" customWidth="1"/>
    <col min="14" max="16384" width="9.140625" style="10" customWidth="1"/>
  </cols>
  <sheetData>
    <row r="1" spans="11:13" ht="15.75">
      <c r="K1" s="145" t="s">
        <v>250</v>
      </c>
      <c r="M1" s="1"/>
    </row>
    <row r="2" spans="11:13" ht="15">
      <c r="K2" s="1" t="s">
        <v>693</v>
      </c>
      <c r="L2" s="193"/>
      <c r="M2" s="1"/>
    </row>
    <row r="3" spans="11:13" ht="15">
      <c r="K3" s="146" t="s">
        <v>694</v>
      </c>
      <c r="L3" s="193"/>
      <c r="M3" s="1"/>
    </row>
    <row r="4" spans="11:13" ht="15">
      <c r="K4" s="146"/>
      <c r="M4" s="1"/>
    </row>
    <row r="5" spans="11:13" ht="15.75">
      <c r="K5" s="9"/>
      <c r="M5" s="1"/>
    </row>
    <row r="6" spans="2:12" ht="42" customHeight="1">
      <c r="B6" s="1270" t="s">
        <v>733</v>
      </c>
      <c r="C6" s="1270"/>
      <c r="D6" s="1270"/>
      <c r="E6" s="1270"/>
      <c r="F6" s="1270"/>
      <c r="G6" s="1270"/>
      <c r="H6" s="1270"/>
      <c r="I6" s="1270"/>
      <c r="J6" s="564"/>
      <c r="K6" s="565"/>
      <c r="L6" s="565"/>
    </row>
    <row r="7" ht="13.5" thickBot="1"/>
    <row r="8" spans="1:13" s="570" customFormat="1" ht="38.25">
      <c r="A8" s="566" t="s">
        <v>67</v>
      </c>
      <c r="B8" s="567" t="s">
        <v>215</v>
      </c>
      <c r="C8" s="567" t="s">
        <v>76</v>
      </c>
      <c r="D8" s="567" t="s">
        <v>2</v>
      </c>
      <c r="E8" s="567" t="s">
        <v>86</v>
      </c>
      <c r="F8" s="568" t="s">
        <v>3</v>
      </c>
      <c r="G8" s="1273" t="s">
        <v>216</v>
      </c>
      <c r="H8" s="1274"/>
      <c r="I8" s="1271" t="s">
        <v>734</v>
      </c>
      <c r="J8" s="569" t="s">
        <v>242</v>
      </c>
      <c r="K8" s="1241" t="s">
        <v>217</v>
      </c>
      <c r="L8" s="1242"/>
      <c r="M8" s="1243"/>
    </row>
    <row r="9" spans="1:18" s="575" customFormat="1" ht="13.5" customHeight="1">
      <c r="A9" s="571"/>
      <c r="B9" s="572"/>
      <c r="C9" s="572"/>
      <c r="D9" s="572"/>
      <c r="E9" s="572"/>
      <c r="F9" s="572"/>
      <c r="G9" s="573" t="s">
        <v>218</v>
      </c>
      <c r="H9" s="573" t="s">
        <v>219</v>
      </c>
      <c r="I9" s="1272"/>
      <c r="J9" s="574" t="s">
        <v>322</v>
      </c>
      <c r="K9" s="1244"/>
      <c r="L9" s="1245"/>
      <c r="M9" s="1246"/>
      <c r="P9" s="576"/>
      <c r="Q9" s="576"/>
      <c r="R9" s="576"/>
    </row>
    <row r="10" spans="1:18" s="570" customFormat="1" ht="12.75">
      <c r="A10" s="577">
        <v>1</v>
      </c>
      <c r="B10" s="918">
        <v>2</v>
      </c>
      <c r="C10" s="918">
        <v>3</v>
      </c>
      <c r="D10" s="918">
        <v>4</v>
      </c>
      <c r="E10" s="918">
        <v>5</v>
      </c>
      <c r="F10" s="918">
        <v>6</v>
      </c>
      <c r="G10" s="918">
        <v>7</v>
      </c>
      <c r="H10" s="918">
        <v>8</v>
      </c>
      <c r="I10" s="918">
        <v>9</v>
      </c>
      <c r="J10" s="918">
        <v>10</v>
      </c>
      <c r="K10" s="1265">
        <v>11</v>
      </c>
      <c r="L10" s="1265"/>
      <c r="M10" s="1266"/>
      <c r="P10" s="578"/>
      <c r="Q10" s="578"/>
      <c r="R10" s="578"/>
    </row>
    <row r="11" spans="1:18" ht="12.75">
      <c r="A11" s="579"/>
      <c r="B11" s="409"/>
      <c r="C11" s="409"/>
      <c r="D11" s="409"/>
      <c r="E11" s="573"/>
      <c r="F11" s="573"/>
      <c r="G11" s="409"/>
      <c r="H11" s="409"/>
      <c r="I11" s="580"/>
      <c r="J11" s="409"/>
      <c r="K11" s="409"/>
      <c r="L11" s="409"/>
      <c r="M11" s="581"/>
      <c r="P11" s="409"/>
      <c r="Q11" s="409"/>
      <c r="R11" s="409"/>
    </row>
    <row r="12" spans="1:18" s="412" customFormat="1" ht="12.75">
      <c r="A12" s="582" t="s">
        <v>220</v>
      </c>
      <c r="B12" s="583"/>
      <c r="C12" s="583"/>
      <c r="D12" s="583"/>
      <c r="E12" s="584">
        <f aca="true" t="shared" si="0" ref="E12:I13">E15+E26</f>
        <v>1787209</v>
      </c>
      <c r="F12" s="584">
        <f t="shared" si="0"/>
        <v>2434156</v>
      </c>
      <c r="G12" s="585">
        <f t="shared" si="0"/>
        <v>1907709</v>
      </c>
      <c r="H12" s="585">
        <f t="shared" si="0"/>
        <v>526447</v>
      </c>
      <c r="I12" s="586">
        <f t="shared" si="0"/>
        <v>2305769.3600000003</v>
      </c>
      <c r="J12" s="587">
        <f aca="true" t="shared" si="1" ref="J12:J23">I12/F12</f>
        <v>0.947256198863179</v>
      </c>
      <c r="K12" s="588"/>
      <c r="L12" s="589"/>
      <c r="M12" s="590"/>
      <c r="P12" s="424"/>
      <c r="Q12" s="424"/>
      <c r="R12" s="424"/>
    </row>
    <row r="13" spans="1:13" s="600" customFormat="1" ht="13.5">
      <c r="A13" s="591" t="s">
        <v>221</v>
      </c>
      <c r="B13" s="592"/>
      <c r="C13" s="592"/>
      <c r="D13" s="593"/>
      <c r="E13" s="594">
        <f t="shared" si="0"/>
        <v>1787209</v>
      </c>
      <c r="F13" s="594">
        <f t="shared" si="0"/>
        <v>2160970</v>
      </c>
      <c r="G13" s="595">
        <f t="shared" si="0"/>
        <v>1907709</v>
      </c>
      <c r="H13" s="595">
        <f t="shared" si="0"/>
        <v>253261</v>
      </c>
      <c r="I13" s="596">
        <f t="shared" si="0"/>
        <v>2088932.77</v>
      </c>
      <c r="J13" s="587">
        <f t="shared" si="1"/>
        <v>0.9666644007089409</v>
      </c>
      <c r="K13" s="597"/>
      <c r="L13" s="598"/>
      <c r="M13" s="599"/>
    </row>
    <row r="14" spans="1:13" s="600" customFormat="1" ht="13.5">
      <c r="A14" s="601" t="s">
        <v>222</v>
      </c>
      <c r="B14" s="602"/>
      <c r="C14" s="602"/>
      <c r="D14" s="603"/>
      <c r="E14" s="604">
        <f>E22+E32</f>
        <v>0</v>
      </c>
      <c r="F14" s="604">
        <f>F22+F32</f>
        <v>273186</v>
      </c>
      <c r="G14" s="605">
        <f>G22+G32</f>
        <v>0</v>
      </c>
      <c r="H14" s="605">
        <f>H22+H32</f>
        <v>273186</v>
      </c>
      <c r="I14" s="606">
        <f>I22+I32</f>
        <v>216836.59000000003</v>
      </c>
      <c r="J14" s="607">
        <f t="shared" si="1"/>
        <v>0.7937324387047654</v>
      </c>
      <c r="K14" s="608"/>
      <c r="L14" s="602"/>
      <c r="M14" s="609"/>
    </row>
    <row r="15" spans="1:13" s="618" customFormat="1" ht="12.75">
      <c r="A15" s="610" t="s">
        <v>223</v>
      </c>
      <c r="B15" s="611"/>
      <c r="C15" s="611"/>
      <c r="D15" s="611"/>
      <c r="E15" s="612">
        <f>E16+E22</f>
        <v>1632709</v>
      </c>
      <c r="F15" s="612">
        <f>F16+F22</f>
        <v>1957430</v>
      </c>
      <c r="G15" s="613">
        <f>G16+G22</f>
        <v>1907709</v>
      </c>
      <c r="H15" s="613">
        <f>H16+H22</f>
        <v>49721</v>
      </c>
      <c r="I15" s="614">
        <f>I16+I22</f>
        <v>1946200.1</v>
      </c>
      <c r="J15" s="615">
        <f t="shared" si="1"/>
        <v>0.9942629366056513</v>
      </c>
      <c r="K15" s="616"/>
      <c r="L15" s="616"/>
      <c r="M15" s="617"/>
    </row>
    <row r="16" spans="1:16" s="627" customFormat="1" ht="15.75">
      <c r="A16" s="619" t="s">
        <v>224</v>
      </c>
      <c r="B16" s="620"/>
      <c r="C16" s="620"/>
      <c r="D16" s="621"/>
      <c r="E16" s="622">
        <f>SUM(E17:E21)</f>
        <v>1632709</v>
      </c>
      <c r="F16" s="622">
        <f>SUM(F17:F21)</f>
        <v>1917470</v>
      </c>
      <c r="G16" s="622">
        <f>SUM(G17:G21)</f>
        <v>1907709</v>
      </c>
      <c r="H16" s="622">
        <f>SUM(H17:H21)</f>
        <v>9761</v>
      </c>
      <c r="I16" s="1028">
        <f>SUM(I17:I21)</f>
        <v>1916624.77</v>
      </c>
      <c r="J16" s="615">
        <f t="shared" si="1"/>
        <v>0.9995591951894945</v>
      </c>
      <c r="K16" s="625"/>
      <c r="L16" s="625"/>
      <c r="M16" s="626"/>
      <c r="N16" s="145"/>
      <c r="O16" s="10"/>
      <c r="P16" s="1"/>
    </row>
    <row r="17" spans="1:16" ht="81.75" customHeight="1">
      <c r="A17" s="919">
        <v>900</v>
      </c>
      <c r="B17" s="920">
        <v>90095</v>
      </c>
      <c r="C17" s="920">
        <v>2800</v>
      </c>
      <c r="D17" s="854" t="s">
        <v>225</v>
      </c>
      <c r="E17" s="921">
        <v>0</v>
      </c>
      <c r="F17" s="921">
        <v>9761</v>
      </c>
      <c r="G17" s="921">
        <v>0</v>
      </c>
      <c r="H17" s="921">
        <v>9761</v>
      </c>
      <c r="I17" s="922">
        <v>8915.77</v>
      </c>
      <c r="J17" s="852">
        <f t="shared" si="1"/>
        <v>0.9134074377625244</v>
      </c>
      <c r="K17" s="1267" t="s">
        <v>735</v>
      </c>
      <c r="L17" s="1268"/>
      <c r="M17" s="1269"/>
      <c r="N17" s="637"/>
      <c r="P17" s="1"/>
    </row>
    <row r="18" spans="1:16" ht="15.75">
      <c r="A18" s="853">
        <v>900</v>
      </c>
      <c r="B18" s="854">
        <v>90095</v>
      </c>
      <c r="C18" s="854">
        <v>2480</v>
      </c>
      <c r="D18" s="628" t="s">
        <v>225</v>
      </c>
      <c r="E18" s="847">
        <v>0</v>
      </c>
      <c r="F18" s="847">
        <v>45000</v>
      </c>
      <c r="G18" s="925">
        <v>45000</v>
      </c>
      <c r="H18" s="925">
        <v>0</v>
      </c>
      <c r="I18" s="851">
        <v>45000</v>
      </c>
      <c r="J18" s="636">
        <f t="shared" si="1"/>
        <v>1</v>
      </c>
      <c r="K18" s="923"/>
      <c r="L18" s="923"/>
      <c r="M18" s="924"/>
      <c r="N18" s="637"/>
      <c r="P18" s="1"/>
    </row>
    <row r="19" spans="1:16" ht="15.75">
      <c r="A19" s="632">
        <v>921</v>
      </c>
      <c r="B19" s="628">
        <v>92109</v>
      </c>
      <c r="C19" s="628">
        <v>2480</v>
      </c>
      <c r="D19" s="628" t="s">
        <v>225</v>
      </c>
      <c r="E19" s="633">
        <v>1146695</v>
      </c>
      <c r="F19" s="633">
        <v>1146695</v>
      </c>
      <c r="G19" s="634">
        <f>F19</f>
        <v>1146695</v>
      </c>
      <c r="H19" s="634">
        <v>0</v>
      </c>
      <c r="I19" s="635">
        <v>1146695</v>
      </c>
      <c r="J19" s="636">
        <f t="shared" si="1"/>
        <v>1</v>
      </c>
      <c r="K19" s="409"/>
      <c r="L19" s="409"/>
      <c r="M19" s="581"/>
      <c r="N19" s="145"/>
      <c r="P19" s="1"/>
    </row>
    <row r="20" spans="1:16" ht="15.75">
      <c r="A20" s="632">
        <v>921</v>
      </c>
      <c r="B20" s="628">
        <v>92116</v>
      </c>
      <c r="C20" s="628">
        <v>2480</v>
      </c>
      <c r="D20" s="628" t="s">
        <v>226</v>
      </c>
      <c r="E20" s="633">
        <v>225722</v>
      </c>
      <c r="F20" s="633">
        <v>225722</v>
      </c>
      <c r="G20" s="634">
        <f>F20</f>
        <v>225722</v>
      </c>
      <c r="H20" s="634">
        <v>0</v>
      </c>
      <c r="I20" s="635">
        <v>225722</v>
      </c>
      <c r="J20" s="636">
        <f t="shared" si="1"/>
        <v>1</v>
      </c>
      <c r="K20" s="409"/>
      <c r="L20" s="409"/>
      <c r="M20" s="581"/>
      <c r="N20" s="637"/>
      <c r="P20" s="1"/>
    </row>
    <row r="21" spans="1:16" ht="15.75">
      <c r="A21" s="638">
        <v>926</v>
      </c>
      <c r="B21" s="639">
        <v>92601</v>
      </c>
      <c r="C21" s="639">
        <v>2480</v>
      </c>
      <c r="D21" s="639" t="s">
        <v>225</v>
      </c>
      <c r="E21" s="640">
        <v>260292</v>
      </c>
      <c r="F21" s="640">
        <v>490292</v>
      </c>
      <c r="G21" s="641">
        <f>F21</f>
        <v>490292</v>
      </c>
      <c r="H21" s="641">
        <v>0</v>
      </c>
      <c r="I21" s="642">
        <v>490292</v>
      </c>
      <c r="J21" s="643">
        <f t="shared" si="1"/>
        <v>1</v>
      </c>
      <c r="K21" s="644"/>
      <c r="L21" s="644"/>
      <c r="M21" s="645"/>
      <c r="N21" s="9"/>
      <c r="P21" s="1"/>
    </row>
    <row r="22" spans="1:13" s="627" customFormat="1" ht="12.75">
      <c r="A22" s="646" t="s">
        <v>227</v>
      </c>
      <c r="B22" s="625"/>
      <c r="C22" s="625"/>
      <c r="D22" s="625"/>
      <c r="E22" s="623">
        <f>SUM(E23:E24)</f>
        <v>0</v>
      </c>
      <c r="F22" s="623">
        <f>SUM(F23:F24)</f>
        <v>39960</v>
      </c>
      <c r="G22" s="623">
        <f>SUM(G23:G24)</f>
        <v>0</v>
      </c>
      <c r="H22" s="623">
        <f>SUM(H23:H24)</f>
        <v>39960</v>
      </c>
      <c r="I22" s="1029">
        <f>SUM(I23:I24)</f>
        <v>29575.33</v>
      </c>
      <c r="J22" s="636">
        <f t="shared" si="1"/>
        <v>0.7401233733733734</v>
      </c>
      <c r="K22" s="625"/>
      <c r="L22" s="625"/>
      <c r="M22" s="626"/>
    </row>
    <row r="23" spans="1:13" ht="94.5" customHeight="1">
      <c r="A23" s="919">
        <v>900</v>
      </c>
      <c r="B23" s="920">
        <v>90095</v>
      </c>
      <c r="C23" s="926">
        <v>6220</v>
      </c>
      <c r="D23" s="920" t="s">
        <v>225</v>
      </c>
      <c r="E23" s="921">
        <v>0</v>
      </c>
      <c r="F23" s="921">
        <v>39960</v>
      </c>
      <c r="G23" s="927">
        <v>0</v>
      </c>
      <c r="H23" s="927">
        <v>39960</v>
      </c>
      <c r="I23" s="928">
        <v>29575.33</v>
      </c>
      <c r="J23" s="929">
        <f t="shared" si="1"/>
        <v>0.7401233733733734</v>
      </c>
      <c r="K23" s="1250" t="s">
        <v>736</v>
      </c>
      <c r="L23" s="1251"/>
      <c r="M23" s="1252"/>
    </row>
    <row r="24" spans="1:14" ht="25.5" customHeight="1">
      <c r="A24" s="942">
        <v>926</v>
      </c>
      <c r="B24" s="930">
        <v>92601</v>
      </c>
      <c r="C24" s="930">
        <v>6220</v>
      </c>
      <c r="D24" s="930" t="s">
        <v>225</v>
      </c>
      <c r="E24" s="931">
        <v>0</v>
      </c>
      <c r="F24" s="931">
        <v>0</v>
      </c>
      <c r="G24" s="932">
        <v>0</v>
      </c>
      <c r="H24" s="932">
        <f>F24</f>
        <v>0</v>
      </c>
      <c r="I24" s="933">
        <v>0</v>
      </c>
      <c r="J24" s="934" t="s">
        <v>179</v>
      </c>
      <c r="K24" s="1247" t="s">
        <v>415</v>
      </c>
      <c r="L24" s="1248"/>
      <c r="M24" s="1249"/>
      <c r="N24" s="409"/>
    </row>
    <row r="25" spans="1:13" ht="12.75">
      <c r="A25" s="579"/>
      <c r="B25" s="409"/>
      <c r="C25" s="409"/>
      <c r="D25" s="409"/>
      <c r="E25" s="653"/>
      <c r="F25" s="653"/>
      <c r="G25" s="654"/>
      <c r="H25" s="654"/>
      <c r="I25" s="652"/>
      <c r="J25" s="654"/>
      <c r="K25" s="409"/>
      <c r="L25" s="409"/>
      <c r="M25" s="581"/>
    </row>
    <row r="26" spans="1:13" s="618" customFormat="1" ht="12.75">
      <c r="A26" s="610" t="s">
        <v>228</v>
      </c>
      <c r="B26" s="611"/>
      <c r="C26" s="611"/>
      <c r="D26" s="655"/>
      <c r="E26" s="612">
        <f>E27+E32</f>
        <v>154500</v>
      </c>
      <c r="F26" s="612">
        <f>F27+F32</f>
        <v>476726</v>
      </c>
      <c r="G26" s="613">
        <f>G27+G32</f>
        <v>0</v>
      </c>
      <c r="H26" s="613">
        <f>H27+H32</f>
        <v>476726</v>
      </c>
      <c r="I26" s="614">
        <f>I27+I32</f>
        <v>359569.26</v>
      </c>
      <c r="J26" s="615">
        <f aca="true" t="shared" si="2" ref="J26:J37">I26/F26</f>
        <v>0.7542472195768639</v>
      </c>
      <c r="K26" s="611"/>
      <c r="L26" s="611"/>
      <c r="M26" s="656"/>
    </row>
    <row r="27" spans="1:13" s="627" customFormat="1" ht="14.25" customHeight="1">
      <c r="A27" s="657" t="s">
        <v>224</v>
      </c>
      <c r="B27" s="658"/>
      <c r="C27" s="658"/>
      <c r="D27" s="659"/>
      <c r="E27" s="622">
        <f>SUM(E28:E31)</f>
        <v>154500</v>
      </c>
      <c r="F27" s="622">
        <f>SUM(F28:F31)</f>
        <v>243500</v>
      </c>
      <c r="G27" s="622">
        <f>SUM(G28:G31)</f>
        <v>0</v>
      </c>
      <c r="H27" s="622">
        <f>SUM(H28:H31)</f>
        <v>243500</v>
      </c>
      <c r="I27" s="1028">
        <f>SUM(I28:I31)</f>
        <v>172308</v>
      </c>
      <c r="J27" s="615">
        <f t="shared" si="2"/>
        <v>0.7076303901437372</v>
      </c>
      <c r="K27" s="660"/>
      <c r="L27" s="658"/>
      <c r="M27" s="661"/>
    </row>
    <row r="28" spans="1:14" ht="42" customHeight="1">
      <c r="A28" s="919">
        <v>600</v>
      </c>
      <c r="B28" s="920">
        <v>60014</v>
      </c>
      <c r="C28" s="920">
        <v>2710</v>
      </c>
      <c r="D28" s="920" t="s">
        <v>416</v>
      </c>
      <c r="E28" s="921">
        <v>0</v>
      </c>
      <c r="F28" s="921">
        <v>100000</v>
      </c>
      <c r="G28" s="937">
        <v>0</v>
      </c>
      <c r="H28" s="937">
        <v>100000</v>
      </c>
      <c r="I28" s="938">
        <v>100000</v>
      </c>
      <c r="J28" s="939">
        <f t="shared" si="2"/>
        <v>1</v>
      </c>
      <c r="K28" s="1250" t="s">
        <v>417</v>
      </c>
      <c r="L28" s="1257"/>
      <c r="M28" s="1258"/>
      <c r="N28" s="409"/>
    </row>
    <row r="29" spans="1:14" ht="14.25" customHeight="1">
      <c r="A29" s="853">
        <v>754</v>
      </c>
      <c r="B29" s="854">
        <v>75405</v>
      </c>
      <c r="C29" s="936">
        <v>3000</v>
      </c>
      <c r="D29" s="854" t="s">
        <v>325</v>
      </c>
      <c r="E29" s="847">
        <v>0</v>
      </c>
      <c r="F29" s="847">
        <v>15000</v>
      </c>
      <c r="G29" s="925">
        <v>0</v>
      </c>
      <c r="H29" s="925">
        <v>15000</v>
      </c>
      <c r="I29" s="935">
        <v>15000</v>
      </c>
      <c r="J29" s="939">
        <f t="shared" si="2"/>
        <v>1</v>
      </c>
      <c r="K29" s="936" t="s">
        <v>326</v>
      </c>
      <c r="L29" s="940"/>
      <c r="M29" s="941"/>
      <c r="N29" s="409"/>
    </row>
    <row r="30" spans="1:13" ht="21" customHeight="1">
      <c r="A30" s="853">
        <v>758</v>
      </c>
      <c r="B30" s="854">
        <v>75809</v>
      </c>
      <c r="C30" s="854">
        <v>2710</v>
      </c>
      <c r="D30" s="854" t="s">
        <v>229</v>
      </c>
      <c r="E30" s="847">
        <v>4500</v>
      </c>
      <c r="F30" s="847">
        <v>4500</v>
      </c>
      <c r="G30" s="925"/>
      <c r="H30" s="925">
        <v>4500</v>
      </c>
      <c r="I30" s="935">
        <v>4500</v>
      </c>
      <c r="J30" s="852">
        <f t="shared" si="2"/>
        <v>1</v>
      </c>
      <c r="K30" s="1238" t="s">
        <v>230</v>
      </c>
      <c r="L30" s="1239"/>
      <c r="M30" s="1240"/>
    </row>
    <row r="31" spans="1:13" ht="28.5" customHeight="1">
      <c r="A31" s="853">
        <v>801</v>
      </c>
      <c r="B31" s="854">
        <v>80105</v>
      </c>
      <c r="C31" s="854">
        <v>2310</v>
      </c>
      <c r="D31" s="854" t="s">
        <v>231</v>
      </c>
      <c r="E31" s="847">
        <v>150000</v>
      </c>
      <c r="F31" s="847">
        <v>124000</v>
      </c>
      <c r="G31" s="925"/>
      <c r="H31" s="925">
        <v>124000</v>
      </c>
      <c r="I31" s="935">
        <v>52808</v>
      </c>
      <c r="J31" s="852">
        <f t="shared" si="2"/>
        <v>0.4258709677419355</v>
      </c>
      <c r="K31" s="1238" t="s">
        <v>232</v>
      </c>
      <c r="L31" s="1239"/>
      <c r="M31" s="1240"/>
    </row>
    <row r="32" spans="1:13" s="627" customFormat="1" ht="12.75">
      <c r="A32" s="619" t="s">
        <v>227</v>
      </c>
      <c r="B32" s="620"/>
      <c r="C32" s="620"/>
      <c r="D32" s="621"/>
      <c r="E32" s="710">
        <f>SUM(E33:E36)</f>
        <v>0</v>
      </c>
      <c r="F32" s="710">
        <f>SUM(F33:F37)</f>
        <v>233226</v>
      </c>
      <c r="G32" s="710">
        <f>SUM(G33:G37)</f>
        <v>0</v>
      </c>
      <c r="H32" s="710">
        <f>SUM(H33:H37)</f>
        <v>233226</v>
      </c>
      <c r="I32" s="1027">
        <f>SUM(I33:I37)</f>
        <v>187261.26</v>
      </c>
      <c r="J32" s="649">
        <f t="shared" si="2"/>
        <v>0.8029175992385069</v>
      </c>
      <c r="K32" s="944"/>
      <c r="L32" s="945"/>
      <c r="M32" s="946"/>
    </row>
    <row r="33" spans="1:14" ht="54.75" customHeight="1">
      <c r="A33" s="855">
        <v>600</v>
      </c>
      <c r="B33" s="856">
        <v>60013</v>
      </c>
      <c r="C33" s="856">
        <v>6300</v>
      </c>
      <c r="D33" s="856" t="s">
        <v>418</v>
      </c>
      <c r="E33" s="931">
        <v>0</v>
      </c>
      <c r="F33" s="931">
        <v>40000</v>
      </c>
      <c r="G33" s="1117">
        <v>0</v>
      </c>
      <c r="H33" s="1117">
        <v>40000</v>
      </c>
      <c r="I33" s="943">
        <v>0</v>
      </c>
      <c r="J33" s="1118">
        <v>0</v>
      </c>
      <c r="K33" s="1247" t="s">
        <v>419</v>
      </c>
      <c r="L33" s="1248"/>
      <c r="M33" s="1249"/>
      <c r="N33" s="409"/>
    </row>
    <row r="34" spans="1:14" ht="44.25" customHeight="1">
      <c r="A34" s="853">
        <v>600</v>
      </c>
      <c r="B34" s="854">
        <v>60016</v>
      </c>
      <c r="C34" s="854">
        <v>6300</v>
      </c>
      <c r="D34" s="854" t="s">
        <v>229</v>
      </c>
      <c r="E34" s="847">
        <v>0</v>
      </c>
      <c r="F34" s="847">
        <v>0</v>
      </c>
      <c r="G34" s="925">
        <v>0</v>
      </c>
      <c r="H34" s="925">
        <v>0</v>
      </c>
      <c r="I34" s="935">
        <v>0</v>
      </c>
      <c r="J34" s="852"/>
      <c r="K34" s="1238" t="s">
        <v>417</v>
      </c>
      <c r="L34" s="1239"/>
      <c r="M34" s="1240"/>
      <c r="N34" s="409"/>
    </row>
    <row r="35" spans="1:14" ht="33" customHeight="1">
      <c r="A35" s="853">
        <v>600</v>
      </c>
      <c r="B35" s="854">
        <v>60016</v>
      </c>
      <c r="C35" s="854">
        <v>6300</v>
      </c>
      <c r="D35" s="854" t="s">
        <v>233</v>
      </c>
      <c r="E35" s="847">
        <v>0</v>
      </c>
      <c r="F35" s="847">
        <v>170000</v>
      </c>
      <c r="G35" s="925">
        <v>0</v>
      </c>
      <c r="H35" s="925">
        <v>170000</v>
      </c>
      <c r="I35" s="935">
        <v>165987.85</v>
      </c>
      <c r="J35" s="852">
        <f>I35/F35</f>
        <v>0.9763991176470589</v>
      </c>
      <c r="K35" s="1238" t="s">
        <v>420</v>
      </c>
      <c r="L35" s="1239"/>
      <c r="M35" s="1240"/>
      <c r="N35" s="409"/>
    </row>
    <row r="36" spans="1:13" ht="45.75" customHeight="1">
      <c r="A36" s="853">
        <v>600</v>
      </c>
      <c r="B36" s="854">
        <v>60014</v>
      </c>
      <c r="C36" s="854">
        <v>6300</v>
      </c>
      <c r="D36" s="854" t="s">
        <v>233</v>
      </c>
      <c r="E36" s="847">
        <v>0</v>
      </c>
      <c r="F36" s="847">
        <v>3226</v>
      </c>
      <c r="G36" s="849"/>
      <c r="H36" s="849">
        <v>3226</v>
      </c>
      <c r="I36" s="851">
        <v>1273.41</v>
      </c>
      <c r="J36" s="852">
        <f t="shared" si="2"/>
        <v>0.3947334159950403</v>
      </c>
      <c r="K36" s="1239" t="s">
        <v>421</v>
      </c>
      <c r="L36" s="1239"/>
      <c r="M36" s="1240"/>
    </row>
    <row r="37" spans="1:14" ht="44.25" customHeight="1">
      <c r="A37" s="942">
        <v>851</v>
      </c>
      <c r="B37" s="930">
        <v>85141</v>
      </c>
      <c r="C37" s="930">
        <v>6300</v>
      </c>
      <c r="D37" s="930" t="s">
        <v>233</v>
      </c>
      <c r="E37" s="931">
        <v>0</v>
      </c>
      <c r="F37" s="931">
        <v>20000</v>
      </c>
      <c r="G37" s="932">
        <v>0</v>
      </c>
      <c r="H37" s="932">
        <v>20000</v>
      </c>
      <c r="I37" s="933">
        <v>20000</v>
      </c>
      <c r="J37" s="934">
        <f t="shared" si="2"/>
        <v>1</v>
      </c>
      <c r="K37" s="1247" t="s">
        <v>739</v>
      </c>
      <c r="L37" s="1248"/>
      <c r="M37" s="1249"/>
      <c r="N37" s="409"/>
    </row>
    <row r="38" spans="1:13" ht="12.75">
      <c r="A38" s="579"/>
      <c r="B38" s="409"/>
      <c r="C38" s="409"/>
      <c r="D38" s="409"/>
      <c r="E38" s="650"/>
      <c r="F38" s="650"/>
      <c r="G38" s="651"/>
      <c r="H38" s="651"/>
      <c r="I38" s="652"/>
      <c r="J38" s="651"/>
      <c r="K38" s="409"/>
      <c r="L38" s="409"/>
      <c r="M38" s="581"/>
    </row>
    <row r="39" spans="1:13" s="412" customFormat="1" ht="12.75">
      <c r="A39" s="665" t="s">
        <v>234</v>
      </c>
      <c r="B39" s="589"/>
      <c r="C39" s="589"/>
      <c r="D39" s="666"/>
      <c r="E39" s="584">
        <f>E40+E41</f>
        <v>460546</v>
      </c>
      <c r="F39" s="584">
        <f>F40+F41</f>
        <v>968104</v>
      </c>
      <c r="G39" s="584">
        <f>G40+G41</f>
        <v>262672</v>
      </c>
      <c r="H39" s="584">
        <f>H40+H41</f>
        <v>705432</v>
      </c>
      <c r="I39" s="586">
        <f>I40+I41</f>
        <v>711842.74</v>
      </c>
      <c r="J39" s="615">
        <f aca="true" t="shared" si="3" ref="J39:J61">I39/F39</f>
        <v>0.7352957326898762</v>
      </c>
      <c r="K39" s="588"/>
      <c r="L39" s="589"/>
      <c r="M39" s="590"/>
    </row>
    <row r="40" spans="1:13" s="412" customFormat="1" ht="13.5">
      <c r="A40" s="667" t="s">
        <v>221</v>
      </c>
      <c r="B40" s="589"/>
      <c r="C40" s="589"/>
      <c r="D40" s="666"/>
      <c r="E40" s="584">
        <f>E42</f>
        <v>460546</v>
      </c>
      <c r="F40" s="584">
        <f>F42</f>
        <v>668104</v>
      </c>
      <c r="G40" s="585">
        <f>G42</f>
        <v>262672</v>
      </c>
      <c r="H40" s="585">
        <f>H42</f>
        <v>405432</v>
      </c>
      <c r="I40" s="586">
        <f>I42</f>
        <v>579242.74</v>
      </c>
      <c r="J40" s="615">
        <f t="shared" si="3"/>
        <v>0.8669948690623016</v>
      </c>
      <c r="K40" s="588"/>
      <c r="L40" s="589"/>
      <c r="M40" s="590"/>
    </row>
    <row r="41" spans="1:13" s="600" customFormat="1" ht="13.5">
      <c r="A41" s="667" t="s">
        <v>222</v>
      </c>
      <c r="B41" s="705"/>
      <c r="C41" s="705"/>
      <c r="D41" s="706"/>
      <c r="E41" s="584">
        <f>E60</f>
        <v>0</v>
      </c>
      <c r="F41" s="584">
        <f>F60</f>
        <v>300000</v>
      </c>
      <c r="G41" s="584">
        <f>G60</f>
        <v>0</v>
      </c>
      <c r="H41" s="584">
        <f>H60</f>
        <v>300000</v>
      </c>
      <c r="I41" s="586">
        <f>I60</f>
        <v>132600</v>
      </c>
      <c r="J41" s="615"/>
      <c r="K41" s="707"/>
      <c r="L41" s="705"/>
      <c r="M41" s="708"/>
    </row>
    <row r="42" spans="1:13" ht="12.75">
      <c r="A42" s="610" t="s">
        <v>235</v>
      </c>
      <c r="B42" s="668"/>
      <c r="C42" s="668"/>
      <c r="D42" s="669"/>
      <c r="E42" s="647">
        <f>E43</f>
        <v>460546</v>
      </c>
      <c r="F42" s="647">
        <f>F43</f>
        <v>668104</v>
      </c>
      <c r="G42" s="670">
        <f>G43</f>
        <v>262672</v>
      </c>
      <c r="H42" s="648">
        <f>H43</f>
        <v>405432</v>
      </c>
      <c r="I42" s="671">
        <f>I43</f>
        <v>579242.74</v>
      </c>
      <c r="J42" s="615">
        <f t="shared" si="3"/>
        <v>0.8669948690623016</v>
      </c>
      <c r="K42" s="672"/>
      <c r="L42" s="668"/>
      <c r="M42" s="673"/>
    </row>
    <row r="43" spans="1:13" s="627" customFormat="1" ht="12.75">
      <c r="A43" s="619" t="s">
        <v>224</v>
      </c>
      <c r="B43" s="620"/>
      <c r="C43" s="620"/>
      <c r="D43" s="621"/>
      <c r="E43" s="663">
        <f>SUM(E44:E59)</f>
        <v>460546</v>
      </c>
      <c r="F43" s="663">
        <f>SUM(F44:F59)</f>
        <v>668104</v>
      </c>
      <c r="G43" s="702">
        <f>SUM(G44:G59)</f>
        <v>262672</v>
      </c>
      <c r="H43" s="663">
        <f>SUM(H44:H59)</f>
        <v>405432</v>
      </c>
      <c r="I43" s="664">
        <f>SUM(I44:I59)</f>
        <v>579242.74</v>
      </c>
      <c r="J43" s="615">
        <f t="shared" si="3"/>
        <v>0.8669948690623016</v>
      </c>
      <c r="K43" s="660"/>
      <c r="L43" s="658"/>
      <c r="M43" s="661"/>
    </row>
    <row r="44" spans="1:13" ht="12.75">
      <c r="A44" s="674">
        <v>801</v>
      </c>
      <c r="B44" s="417">
        <v>80104</v>
      </c>
      <c r="C44" s="417">
        <v>2540</v>
      </c>
      <c r="D44" s="417" t="s">
        <v>236</v>
      </c>
      <c r="E44" s="629">
        <v>7124</v>
      </c>
      <c r="F44" s="703">
        <v>4321</v>
      </c>
      <c r="G44" s="675">
        <f>F44</f>
        <v>4321</v>
      </c>
      <c r="H44" s="675">
        <v>0</v>
      </c>
      <c r="I44" s="676">
        <v>0</v>
      </c>
      <c r="J44" s="624">
        <f t="shared" si="3"/>
        <v>0</v>
      </c>
      <c r="K44" s="630"/>
      <c r="L44" s="631"/>
      <c r="M44" s="677"/>
    </row>
    <row r="45" spans="1:13" ht="12.75">
      <c r="A45" s="632">
        <v>801</v>
      </c>
      <c r="B45" s="628">
        <v>80104</v>
      </c>
      <c r="C45" s="628">
        <v>2540</v>
      </c>
      <c r="D45" s="628" t="s">
        <v>237</v>
      </c>
      <c r="E45" s="633">
        <v>14248</v>
      </c>
      <c r="F45" s="704">
        <v>14248</v>
      </c>
      <c r="G45" s="634">
        <f>F45</f>
        <v>14248</v>
      </c>
      <c r="H45" s="634">
        <v>0</v>
      </c>
      <c r="I45" s="635">
        <v>10082.43</v>
      </c>
      <c r="J45" s="636">
        <f t="shared" si="3"/>
        <v>0.7076382650196519</v>
      </c>
      <c r="K45" s="662"/>
      <c r="L45" s="409"/>
      <c r="M45" s="581"/>
    </row>
    <row r="46" spans="1:13" ht="12.75">
      <c r="A46" s="632">
        <v>801</v>
      </c>
      <c r="B46" s="628">
        <v>80104</v>
      </c>
      <c r="C46" s="628">
        <v>2540</v>
      </c>
      <c r="D46" s="628" t="s">
        <v>238</v>
      </c>
      <c r="E46" s="633">
        <v>22480</v>
      </c>
      <c r="F46" s="704">
        <v>100440</v>
      </c>
      <c r="G46" s="634">
        <f aca="true" t="shared" si="4" ref="G46:G52">F46</f>
        <v>100440</v>
      </c>
      <c r="H46" s="634">
        <v>0</v>
      </c>
      <c r="I46" s="635">
        <v>72663.03</v>
      </c>
      <c r="J46" s="636">
        <f t="shared" si="3"/>
        <v>0.7234471326164874</v>
      </c>
      <c r="K46" s="662"/>
      <c r="L46" s="409"/>
      <c r="M46" s="581"/>
    </row>
    <row r="47" spans="1:13" ht="12.75">
      <c r="A47" s="632">
        <v>801</v>
      </c>
      <c r="B47" s="628">
        <v>80104</v>
      </c>
      <c r="C47" s="628">
        <v>2540</v>
      </c>
      <c r="D47" s="628" t="s">
        <v>737</v>
      </c>
      <c r="E47" s="633">
        <v>0</v>
      </c>
      <c r="F47" s="704">
        <v>22300</v>
      </c>
      <c r="G47" s="634">
        <v>22300</v>
      </c>
      <c r="H47" s="634">
        <v>0</v>
      </c>
      <c r="I47" s="635">
        <v>22250.88</v>
      </c>
      <c r="J47" s="636">
        <f t="shared" si="3"/>
        <v>0.9977973094170404</v>
      </c>
      <c r="K47" s="662"/>
      <c r="L47" s="409"/>
      <c r="M47" s="581"/>
    </row>
    <row r="48" spans="1:13" ht="12.75">
      <c r="A48" s="632">
        <v>801</v>
      </c>
      <c r="B48" s="628">
        <v>80104</v>
      </c>
      <c r="C48" s="628">
        <v>2540</v>
      </c>
      <c r="D48" s="679" t="s">
        <v>323</v>
      </c>
      <c r="E48" s="633">
        <v>3562</v>
      </c>
      <c r="F48" s="704">
        <v>4173</v>
      </c>
      <c r="G48" s="634">
        <f t="shared" si="4"/>
        <v>4173</v>
      </c>
      <c r="H48" s="634">
        <v>0</v>
      </c>
      <c r="I48" s="635">
        <v>4172.04</v>
      </c>
      <c r="J48" s="636">
        <f t="shared" si="3"/>
        <v>0.9997699496764917</v>
      </c>
      <c r="K48" s="662"/>
      <c r="L48" s="409"/>
      <c r="M48" s="581"/>
    </row>
    <row r="49" spans="1:13" ht="12.75">
      <c r="A49" s="632">
        <v>801</v>
      </c>
      <c r="B49" s="628">
        <v>80104</v>
      </c>
      <c r="C49" s="628">
        <v>2540</v>
      </c>
      <c r="D49" s="628" t="s">
        <v>300</v>
      </c>
      <c r="E49" s="633">
        <v>12800</v>
      </c>
      <c r="F49" s="704">
        <v>26700</v>
      </c>
      <c r="G49" s="634">
        <f t="shared" si="4"/>
        <v>26700</v>
      </c>
      <c r="H49" s="634">
        <v>0</v>
      </c>
      <c r="I49" s="635">
        <v>26144.22</v>
      </c>
      <c r="J49" s="636">
        <f t="shared" si="3"/>
        <v>0.9791842696629214</v>
      </c>
      <c r="K49" s="662"/>
      <c r="L49" s="409"/>
      <c r="M49" s="581"/>
    </row>
    <row r="50" spans="1:13" ht="12.75">
      <c r="A50" s="632">
        <v>801</v>
      </c>
      <c r="B50" s="628">
        <v>80104</v>
      </c>
      <c r="C50" s="628">
        <v>2540</v>
      </c>
      <c r="D50" s="628" t="s">
        <v>301</v>
      </c>
      <c r="E50" s="633">
        <v>17500</v>
      </c>
      <c r="F50" s="704">
        <v>32290</v>
      </c>
      <c r="G50" s="634">
        <f t="shared" si="4"/>
        <v>32290</v>
      </c>
      <c r="H50" s="634">
        <v>0</v>
      </c>
      <c r="I50" s="635">
        <v>32263.08</v>
      </c>
      <c r="J50" s="636">
        <f t="shared" si="3"/>
        <v>0.9991663053576959</v>
      </c>
      <c r="K50" s="662"/>
      <c r="L50" s="409"/>
      <c r="M50" s="581"/>
    </row>
    <row r="51" spans="1:13" ht="12.75">
      <c r="A51" s="632">
        <v>801</v>
      </c>
      <c r="B51" s="628">
        <v>80104</v>
      </c>
      <c r="C51" s="628">
        <v>2540</v>
      </c>
      <c r="D51" s="628" t="s">
        <v>302</v>
      </c>
      <c r="E51" s="633">
        <v>18000</v>
      </c>
      <c r="F51" s="704">
        <v>18000</v>
      </c>
      <c r="G51" s="634">
        <f t="shared" si="4"/>
        <v>18000</v>
      </c>
      <c r="H51" s="634">
        <v>0</v>
      </c>
      <c r="I51" s="635">
        <v>7416.8</v>
      </c>
      <c r="J51" s="636">
        <f t="shared" si="3"/>
        <v>0.41204444444444444</v>
      </c>
      <c r="K51" s="662"/>
      <c r="L51" s="409"/>
      <c r="M51" s="581"/>
    </row>
    <row r="52" spans="1:13" ht="12.75">
      <c r="A52" s="632">
        <v>801</v>
      </c>
      <c r="B52" s="628">
        <v>80104</v>
      </c>
      <c r="C52" s="628">
        <v>2540</v>
      </c>
      <c r="D52" s="628" t="s">
        <v>324</v>
      </c>
      <c r="E52" s="633">
        <v>10400</v>
      </c>
      <c r="F52" s="704">
        <v>40200</v>
      </c>
      <c r="G52" s="634">
        <f t="shared" si="4"/>
        <v>40200</v>
      </c>
      <c r="H52" s="634">
        <v>0</v>
      </c>
      <c r="I52" s="635">
        <v>32819.34</v>
      </c>
      <c r="J52" s="636">
        <f t="shared" si="3"/>
        <v>0.8164014925373133</v>
      </c>
      <c r="K52" s="662"/>
      <c r="L52" s="409"/>
      <c r="M52" s="581"/>
    </row>
    <row r="53" spans="1:13" ht="12.75">
      <c r="A53" s="632">
        <v>851</v>
      </c>
      <c r="B53" s="628">
        <v>85195</v>
      </c>
      <c r="C53" s="628">
        <v>2820</v>
      </c>
      <c r="D53" s="679" t="s">
        <v>422</v>
      </c>
      <c r="E53" s="633">
        <v>0</v>
      </c>
      <c r="F53" s="704">
        <v>10000</v>
      </c>
      <c r="G53" s="634">
        <v>0</v>
      </c>
      <c r="H53" s="678">
        <f aca="true" t="shared" si="5" ref="H53:H59">F53</f>
        <v>10000</v>
      </c>
      <c r="I53" s="635">
        <v>0</v>
      </c>
      <c r="J53" s="636">
        <f t="shared" si="3"/>
        <v>0</v>
      </c>
      <c r="K53" s="662"/>
      <c r="L53" s="409"/>
      <c r="M53" s="581"/>
    </row>
    <row r="54" spans="1:13" ht="35.25" customHeight="1">
      <c r="A54" s="853">
        <v>851</v>
      </c>
      <c r="B54" s="854">
        <v>85195</v>
      </c>
      <c r="C54" s="854">
        <v>2820</v>
      </c>
      <c r="D54" s="679" t="s">
        <v>423</v>
      </c>
      <c r="E54" s="847">
        <v>0</v>
      </c>
      <c r="F54" s="848">
        <v>7000</v>
      </c>
      <c r="G54" s="849">
        <v>0</v>
      </c>
      <c r="H54" s="850">
        <f t="shared" si="5"/>
        <v>7000</v>
      </c>
      <c r="I54" s="851">
        <v>7000</v>
      </c>
      <c r="J54" s="852">
        <f t="shared" si="3"/>
        <v>1</v>
      </c>
      <c r="K54" s="662"/>
      <c r="L54" s="409"/>
      <c r="M54" s="581"/>
    </row>
    <row r="55" spans="1:13" ht="12.75">
      <c r="A55" s="632">
        <v>852</v>
      </c>
      <c r="B55" s="628">
        <v>85295</v>
      </c>
      <c r="C55" s="628">
        <v>2820</v>
      </c>
      <c r="D55" s="679" t="s">
        <v>424</v>
      </c>
      <c r="E55" s="633">
        <v>0</v>
      </c>
      <c r="F55" s="704">
        <v>10000</v>
      </c>
      <c r="G55" s="634">
        <v>0</v>
      </c>
      <c r="H55" s="678">
        <f t="shared" si="5"/>
        <v>10000</v>
      </c>
      <c r="I55" s="635">
        <v>10000</v>
      </c>
      <c r="J55" s="636">
        <f t="shared" si="3"/>
        <v>1</v>
      </c>
      <c r="K55" s="1262"/>
      <c r="L55" s="1263"/>
      <c r="M55" s="1264"/>
    </row>
    <row r="56" spans="1:13" ht="18.75" customHeight="1">
      <c r="A56" s="853">
        <v>900</v>
      </c>
      <c r="B56" s="854">
        <v>90095</v>
      </c>
      <c r="C56" s="854">
        <v>2820</v>
      </c>
      <c r="D56" s="854" t="s">
        <v>243</v>
      </c>
      <c r="E56" s="847">
        <v>70000</v>
      </c>
      <c r="F56" s="847">
        <v>60000</v>
      </c>
      <c r="G56" s="849">
        <v>0</v>
      </c>
      <c r="H56" s="850">
        <f t="shared" si="5"/>
        <v>60000</v>
      </c>
      <c r="I56" s="851">
        <v>60000</v>
      </c>
      <c r="J56" s="852">
        <f t="shared" si="3"/>
        <v>1</v>
      </c>
      <c r="K56" s="1238" t="s">
        <v>244</v>
      </c>
      <c r="L56" s="1239"/>
      <c r="M56" s="1240"/>
    </row>
    <row r="57" spans="1:13" ht="53.25" customHeight="1">
      <c r="A57" s="853">
        <v>921</v>
      </c>
      <c r="B57" s="854">
        <v>92105</v>
      </c>
      <c r="C57" s="854">
        <v>2820</v>
      </c>
      <c r="D57" s="854" t="s">
        <v>425</v>
      </c>
      <c r="E57" s="847">
        <v>0</v>
      </c>
      <c r="F57" s="847">
        <v>20000</v>
      </c>
      <c r="G57" s="849">
        <v>0</v>
      </c>
      <c r="H57" s="850">
        <f t="shared" si="5"/>
        <v>20000</v>
      </c>
      <c r="I57" s="851">
        <v>9998.92</v>
      </c>
      <c r="J57" s="852">
        <f t="shared" si="3"/>
        <v>0.499946</v>
      </c>
      <c r="K57" s="1238" t="s">
        <v>740</v>
      </c>
      <c r="L57" s="1239"/>
      <c r="M57" s="1240"/>
    </row>
    <row r="58" spans="1:13" ht="12.75">
      <c r="A58" s="632">
        <v>921</v>
      </c>
      <c r="B58" s="628">
        <v>92120</v>
      </c>
      <c r="C58" s="628">
        <v>2720</v>
      </c>
      <c r="D58" s="628" t="s">
        <v>239</v>
      </c>
      <c r="E58" s="633">
        <v>75000</v>
      </c>
      <c r="F58" s="633">
        <v>89000</v>
      </c>
      <c r="G58" s="634">
        <v>0</v>
      </c>
      <c r="H58" s="678">
        <f t="shared" si="5"/>
        <v>89000</v>
      </c>
      <c r="I58" s="635">
        <v>75000</v>
      </c>
      <c r="J58" s="636">
        <f t="shared" si="3"/>
        <v>0.8426966292134831</v>
      </c>
      <c r="K58" s="662"/>
      <c r="L58" s="409"/>
      <c r="M58" s="581"/>
    </row>
    <row r="59" spans="1:13" ht="30" customHeight="1">
      <c r="A59" s="942">
        <v>926</v>
      </c>
      <c r="B59" s="930">
        <v>92605</v>
      </c>
      <c r="C59" s="930">
        <v>2820</v>
      </c>
      <c r="D59" s="930" t="s">
        <v>240</v>
      </c>
      <c r="E59" s="931">
        <v>209432</v>
      </c>
      <c r="F59" s="931">
        <v>209432</v>
      </c>
      <c r="G59" s="932">
        <v>0</v>
      </c>
      <c r="H59" s="850">
        <f t="shared" si="5"/>
        <v>209432</v>
      </c>
      <c r="I59" s="943">
        <v>209432</v>
      </c>
      <c r="J59" s="934">
        <f t="shared" si="3"/>
        <v>1</v>
      </c>
      <c r="K59" s="1253" t="s">
        <v>738</v>
      </c>
      <c r="L59" s="1254"/>
      <c r="M59" s="1255"/>
    </row>
    <row r="60" spans="1:13" s="627" customFormat="1" ht="12.75">
      <c r="A60" s="646" t="s">
        <v>227</v>
      </c>
      <c r="B60" s="625"/>
      <c r="C60" s="625"/>
      <c r="D60" s="625"/>
      <c r="E60" s="623">
        <f>E61</f>
        <v>0</v>
      </c>
      <c r="F60" s="623">
        <f>F61</f>
        <v>300000</v>
      </c>
      <c r="G60" s="623">
        <f>G61</f>
        <v>0</v>
      </c>
      <c r="H60" s="709">
        <f>H61</f>
        <v>300000</v>
      </c>
      <c r="I60" s="1029">
        <f>I61</f>
        <v>132600</v>
      </c>
      <c r="J60" s="846">
        <v>0</v>
      </c>
      <c r="K60" s="625"/>
      <c r="L60" s="625"/>
      <c r="M60" s="626"/>
    </row>
    <row r="61" spans="1:13" ht="65.25" customHeight="1">
      <c r="A61" s="855">
        <v>900</v>
      </c>
      <c r="B61" s="856">
        <v>90001</v>
      </c>
      <c r="C61" s="856">
        <v>6230</v>
      </c>
      <c r="D61" s="857" t="s">
        <v>427</v>
      </c>
      <c r="E61" s="858">
        <v>0</v>
      </c>
      <c r="F61" s="858">
        <v>300000</v>
      </c>
      <c r="G61" s="859">
        <v>0</v>
      </c>
      <c r="H61" s="859">
        <v>300000</v>
      </c>
      <c r="I61" s="1030">
        <v>132600</v>
      </c>
      <c r="J61" s="852">
        <f t="shared" si="3"/>
        <v>0.442</v>
      </c>
      <c r="K61" s="1259" t="s">
        <v>426</v>
      </c>
      <c r="L61" s="1260"/>
      <c r="M61" s="1261"/>
    </row>
    <row r="62" spans="1:13" s="412" customFormat="1" ht="12.75">
      <c r="A62" s="680" t="s">
        <v>241</v>
      </c>
      <c r="B62" s="681"/>
      <c r="C62" s="681"/>
      <c r="D62" s="682"/>
      <c r="E62" s="683">
        <f aca="true" t="shared" si="6" ref="E62:I63">E39+E12</f>
        <v>2247755</v>
      </c>
      <c r="F62" s="683">
        <f t="shared" si="6"/>
        <v>3402260</v>
      </c>
      <c r="G62" s="684">
        <f t="shared" si="6"/>
        <v>2170381</v>
      </c>
      <c r="H62" s="684">
        <f t="shared" si="6"/>
        <v>1231879</v>
      </c>
      <c r="I62" s="685">
        <f t="shared" si="6"/>
        <v>3017612.1000000006</v>
      </c>
      <c r="J62" s="686">
        <f>I62/F62</f>
        <v>0.8869434140835799</v>
      </c>
      <c r="K62" s="687"/>
      <c r="L62" s="681"/>
      <c r="M62" s="688"/>
    </row>
    <row r="63" spans="1:13" s="627" customFormat="1" ht="13.5">
      <c r="A63" s="689" t="s">
        <v>221</v>
      </c>
      <c r="B63" s="598"/>
      <c r="C63" s="625"/>
      <c r="D63" s="690"/>
      <c r="E63" s="691">
        <f t="shared" si="6"/>
        <v>2247755</v>
      </c>
      <c r="F63" s="691">
        <f t="shared" si="6"/>
        <v>2829074</v>
      </c>
      <c r="G63" s="692">
        <f t="shared" si="6"/>
        <v>2170381</v>
      </c>
      <c r="H63" s="692">
        <f t="shared" si="6"/>
        <v>658693</v>
      </c>
      <c r="I63" s="693">
        <f t="shared" si="6"/>
        <v>2668175.51</v>
      </c>
      <c r="J63" s="694">
        <f>I63/F63</f>
        <v>0.9431268005007998</v>
      </c>
      <c r="K63" s="625"/>
      <c r="L63" s="625"/>
      <c r="M63" s="626"/>
    </row>
    <row r="64" spans="1:13" s="627" customFormat="1" ht="14.25" thickBot="1">
      <c r="A64" s="695" t="s">
        <v>222</v>
      </c>
      <c r="B64" s="696"/>
      <c r="C64" s="697"/>
      <c r="D64" s="698"/>
      <c r="E64" s="699">
        <f>E14+E41</f>
        <v>0</v>
      </c>
      <c r="F64" s="699">
        <f>F14+F41</f>
        <v>573186</v>
      </c>
      <c r="G64" s="699">
        <f>G14+G41</f>
        <v>0</v>
      </c>
      <c r="H64" s="699">
        <f>H14+H41</f>
        <v>573186</v>
      </c>
      <c r="I64" s="1026">
        <f>I14+I41</f>
        <v>349436.59</v>
      </c>
      <c r="J64" s="700">
        <f>I64/F64</f>
        <v>0.6096390874864355</v>
      </c>
      <c r="K64" s="697"/>
      <c r="L64" s="697"/>
      <c r="M64" s="701"/>
    </row>
    <row r="66" spans="1:13" ht="12.75">
      <c r="A66" s="1256"/>
      <c r="B66" s="1256"/>
      <c r="C66" s="1256"/>
      <c r="D66" s="1256"/>
      <c r="E66" s="1256"/>
      <c r="F66" s="1256"/>
      <c r="G66" s="1256"/>
      <c r="H66" s="1256"/>
      <c r="I66" s="1256"/>
      <c r="J66" s="1256"/>
      <c r="K66" s="1256"/>
      <c r="L66" s="1256"/>
      <c r="M66" s="1256"/>
    </row>
  </sheetData>
  <sheetProtection/>
  <mergeCells count="22">
    <mergeCell ref="B6:I6"/>
    <mergeCell ref="K56:M56"/>
    <mergeCell ref="K36:M36"/>
    <mergeCell ref="I8:I9"/>
    <mergeCell ref="G8:H8"/>
    <mergeCell ref="K34:M34"/>
    <mergeCell ref="K59:M59"/>
    <mergeCell ref="A66:M66"/>
    <mergeCell ref="K28:M28"/>
    <mergeCell ref="K33:M33"/>
    <mergeCell ref="K61:M61"/>
    <mergeCell ref="K55:M55"/>
    <mergeCell ref="K57:M57"/>
    <mergeCell ref="K37:M37"/>
    <mergeCell ref="K30:M30"/>
    <mergeCell ref="K31:M31"/>
    <mergeCell ref="K35:M35"/>
    <mergeCell ref="K8:M9"/>
    <mergeCell ref="K24:M24"/>
    <mergeCell ref="K23:M23"/>
    <mergeCell ref="K10:M10"/>
    <mergeCell ref="K17:M17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2" r:id="rId1"/>
  <headerFooter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465"/>
  <sheetViews>
    <sheetView zoomScalePageLayoutView="0" workbookViewId="0" topLeftCell="A286">
      <selection activeCell="D293" sqref="D293"/>
    </sheetView>
  </sheetViews>
  <sheetFormatPr defaultColWidth="9.140625" defaultRowHeight="12.75"/>
  <cols>
    <col min="1" max="1" width="3.8515625" style="329" customWidth="1"/>
    <col min="2" max="2" width="17.421875" style="329" customWidth="1"/>
    <col min="3" max="3" width="14.57421875" style="329" customWidth="1"/>
    <col min="4" max="4" width="57.28125" style="329" customWidth="1"/>
    <col min="5" max="5" width="13.7109375" style="330" customWidth="1"/>
    <col min="6" max="6" width="14.8515625" style="330" customWidth="1"/>
    <col min="7" max="7" width="15.8515625" style="331" customWidth="1"/>
    <col min="8" max="8" width="14.8515625" style="331" customWidth="1"/>
    <col min="9" max="9" width="17.140625" style="491" customWidth="1"/>
    <col min="10" max="10" width="11.140625" style="330" customWidth="1"/>
    <col min="11" max="11" width="12.421875" style="330" customWidth="1"/>
    <col min="12" max="12" width="11.421875" style="330" customWidth="1"/>
    <col min="13" max="13" width="12.421875" style="330" customWidth="1"/>
    <col min="14" max="14" width="11.8515625" style="330" customWidth="1"/>
    <col min="15" max="15" width="9.140625" style="330" customWidth="1"/>
    <col min="16" max="16" width="13.7109375" style="330" customWidth="1"/>
    <col min="17" max="17" width="10.28125" style="330" customWidth="1"/>
    <col min="18" max="18" width="15.28125" style="330" customWidth="1"/>
    <col min="19" max="19" width="11.421875" style="330" customWidth="1"/>
    <col min="20" max="20" width="12.140625" style="330" customWidth="1"/>
    <col min="21" max="21" width="11.140625" style="330" customWidth="1"/>
    <col min="22" max="22" width="14.28125" style="329" customWidth="1"/>
    <col min="23" max="16384" width="9.140625" style="329" customWidth="1"/>
  </cols>
  <sheetData>
    <row r="1" spans="1:8" ht="15.75" customHeight="1">
      <c r="A1" s="335"/>
      <c r="B1" s="335"/>
      <c r="C1" s="335"/>
      <c r="D1" s="336"/>
      <c r="E1" s="1304" t="s">
        <v>666</v>
      </c>
      <c r="F1" s="1304"/>
      <c r="G1" s="1304"/>
      <c r="H1" s="337"/>
    </row>
    <row r="2" spans="1:8" ht="13.5" customHeight="1">
      <c r="A2" s="335"/>
      <c r="B2" s="335"/>
      <c r="C2" s="335"/>
      <c r="D2" s="336"/>
      <c r="E2" s="1202" t="s">
        <v>693</v>
      </c>
      <c r="F2" s="1202"/>
      <c r="G2" s="1202"/>
      <c r="H2" s="337"/>
    </row>
    <row r="3" spans="1:8" ht="13.5" customHeight="1">
      <c r="A3" s="335"/>
      <c r="B3" s="335"/>
      <c r="C3" s="335"/>
      <c r="D3" s="336"/>
      <c r="E3" s="1304" t="s">
        <v>694</v>
      </c>
      <c r="F3" s="1304"/>
      <c r="G3" s="1304"/>
      <c r="H3" s="337"/>
    </row>
    <row r="4" spans="1:8" ht="10.5" customHeight="1">
      <c r="A4" s="335"/>
      <c r="B4" s="335"/>
      <c r="C4" s="335"/>
      <c r="D4" s="336"/>
      <c r="E4" s="1305"/>
      <c r="F4" s="1305"/>
      <c r="G4" s="1305"/>
      <c r="H4" s="337"/>
    </row>
    <row r="5" spans="1:8" ht="16.5" customHeight="1">
      <c r="A5" s="1348" t="s">
        <v>747</v>
      </c>
      <c r="B5" s="1348"/>
      <c r="C5" s="1348"/>
      <c r="D5" s="1348"/>
      <c r="E5" s="1348"/>
      <c r="F5" s="1349"/>
      <c r="G5" s="1349"/>
      <c r="H5" s="1349"/>
    </row>
    <row r="6" spans="1:21" ht="15" customHeight="1" thickBot="1">
      <c r="A6" s="1353" t="s">
        <v>251</v>
      </c>
      <c r="B6" s="1354" t="s">
        <v>252</v>
      </c>
      <c r="C6" s="1355" t="s">
        <v>253</v>
      </c>
      <c r="D6" s="1354" t="s">
        <v>254</v>
      </c>
      <c r="E6" s="1356" t="s">
        <v>255</v>
      </c>
      <c r="F6" s="1357"/>
      <c r="G6" s="1358" t="s">
        <v>515</v>
      </c>
      <c r="H6" s="1359" t="s">
        <v>516</v>
      </c>
      <c r="I6" s="338"/>
      <c r="J6"/>
      <c r="K6"/>
      <c r="L6"/>
      <c r="M6"/>
      <c r="N6"/>
      <c r="O6"/>
      <c r="P6"/>
      <c r="Q6"/>
      <c r="R6"/>
      <c r="S6"/>
      <c r="T6"/>
      <c r="U6"/>
    </row>
    <row r="7" spans="1:21" ht="13.5" thickBot="1">
      <c r="A7" s="1360"/>
      <c r="B7" s="1302"/>
      <c r="C7" s="1303"/>
      <c r="D7" s="1302"/>
      <c r="E7" s="1306"/>
      <c r="F7" s="1307"/>
      <c r="G7" s="1293"/>
      <c r="H7" s="1361"/>
      <c r="I7" s="338"/>
      <c r="J7"/>
      <c r="K7"/>
      <c r="L7"/>
      <c r="M7"/>
      <c r="N7"/>
      <c r="O7"/>
      <c r="P7"/>
      <c r="Q7"/>
      <c r="R7"/>
      <c r="S7"/>
      <c r="T7"/>
      <c r="U7"/>
    </row>
    <row r="8" spans="1:21" ht="17.25" customHeight="1" thickBot="1">
      <c r="A8" s="1360"/>
      <c r="B8" s="1302"/>
      <c r="C8" s="1303"/>
      <c r="D8" s="1302"/>
      <c r="E8" s="1308"/>
      <c r="F8" s="1309"/>
      <c r="G8" s="1293"/>
      <c r="H8" s="1361"/>
      <c r="I8" s="338"/>
      <c r="J8"/>
      <c r="K8"/>
      <c r="L8"/>
      <c r="M8"/>
      <c r="N8"/>
      <c r="O8"/>
      <c r="P8"/>
      <c r="Q8"/>
      <c r="R8"/>
      <c r="S8"/>
      <c r="T8"/>
      <c r="U8"/>
    </row>
    <row r="9" spans="1:21" ht="21.75" customHeight="1">
      <c r="A9" s="1362"/>
      <c r="B9" s="1363"/>
      <c r="C9" s="1364"/>
      <c r="D9" s="1363"/>
      <c r="E9" s="1365" t="s">
        <v>3</v>
      </c>
      <c r="F9" s="1366" t="s">
        <v>46</v>
      </c>
      <c r="G9" s="1367"/>
      <c r="H9" s="1368"/>
      <c r="I9" s="338"/>
      <c r="J9"/>
      <c r="K9"/>
      <c r="L9"/>
      <c r="M9"/>
      <c r="N9"/>
      <c r="O9"/>
      <c r="P9"/>
      <c r="Q9"/>
      <c r="R9"/>
      <c r="S9"/>
      <c r="T9"/>
      <c r="U9"/>
    </row>
    <row r="10" spans="1:9" ht="12.75">
      <c r="A10" s="948" t="s">
        <v>256</v>
      </c>
      <c r="B10" s="949">
        <v>2</v>
      </c>
      <c r="C10" s="950">
        <v>3</v>
      </c>
      <c r="D10" s="949">
        <v>4</v>
      </c>
      <c r="E10" s="1350">
        <v>5</v>
      </c>
      <c r="F10" s="1351"/>
      <c r="G10" s="951">
        <v>6</v>
      </c>
      <c r="H10" s="1352">
        <v>7</v>
      </c>
      <c r="I10" s="338"/>
    </row>
    <row r="11" spans="1:9" ht="23.25" customHeight="1">
      <c r="A11" s="339" t="s">
        <v>5</v>
      </c>
      <c r="B11" s="340" t="s">
        <v>257</v>
      </c>
      <c r="C11" s="341">
        <v>17171</v>
      </c>
      <c r="D11" s="346" t="s">
        <v>517</v>
      </c>
      <c r="E11" s="343">
        <v>4500</v>
      </c>
      <c r="F11" s="952">
        <v>4500</v>
      </c>
      <c r="G11" s="344">
        <v>90003</v>
      </c>
      <c r="H11" s="492">
        <v>4270</v>
      </c>
      <c r="I11" s="345"/>
    </row>
    <row r="12" spans="1:9" ht="13.5" customHeight="1">
      <c r="A12" s="339"/>
      <c r="B12" s="340" t="s">
        <v>748</v>
      </c>
      <c r="C12" s="341"/>
      <c r="D12" s="342" t="s">
        <v>518</v>
      </c>
      <c r="E12" s="343">
        <v>8000</v>
      </c>
      <c r="F12" s="952">
        <v>8000</v>
      </c>
      <c r="G12" s="344">
        <v>60016</v>
      </c>
      <c r="H12" s="492">
        <v>6050</v>
      </c>
      <c r="I12" s="345"/>
    </row>
    <row r="13" spans="1:9" ht="13.5" customHeight="1">
      <c r="A13" s="339"/>
      <c r="B13" s="340"/>
      <c r="C13" s="341"/>
      <c r="D13" s="342" t="s">
        <v>519</v>
      </c>
      <c r="E13" s="343">
        <v>1000</v>
      </c>
      <c r="F13" s="952">
        <v>990.8</v>
      </c>
      <c r="G13" s="344">
        <v>90003</v>
      </c>
      <c r="H13" s="492">
        <v>4210</v>
      </c>
      <c r="I13" s="345"/>
    </row>
    <row r="14" spans="1:9" ht="13.5" customHeight="1">
      <c r="A14" s="339"/>
      <c r="B14" s="340"/>
      <c r="C14" s="341"/>
      <c r="D14" s="342" t="s">
        <v>519</v>
      </c>
      <c r="E14" s="343">
        <v>1000</v>
      </c>
      <c r="F14" s="952">
        <v>1000</v>
      </c>
      <c r="G14" s="344">
        <v>90003</v>
      </c>
      <c r="H14" s="492">
        <v>4170</v>
      </c>
      <c r="I14" s="345"/>
    </row>
    <row r="15" spans="1:9" ht="15.75" customHeight="1">
      <c r="A15" s="339"/>
      <c r="B15" s="340"/>
      <c r="C15" s="341"/>
      <c r="D15" s="342" t="s">
        <v>520</v>
      </c>
      <c r="E15" s="343">
        <v>1971</v>
      </c>
      <c r="F15" s="952">
        <v>1967.1</v>
      </c>
      <c r="G15" s="344">
        <v>92109</v>
      </c>
      <c r="H15" s="492">
        <v>4210</v>
      </c>
      <c r="I15" s="345"/>
    </row>
    <row r="16" spans="1:9" ht="15.75" customHeight="1">
      <c r="A16" s="339"/>
      <c r="B16" s="340"/>
      <c r="C16" s="341"/>
      <c r="D16" s="342" t="s">
        <v>520</v>
      </c>
      <c r="E16" s="343">
        <v>700</v>
      </c>
      <c r="F16" s="952">
        <v>700</v>
      </c>
      <c r="G16" s="344">
        <v>92109</v>
      </c>
      <c r="H16" s="492">
        <v>4300</v>
      </c>
      <c r="I16" s="345"/>
    </row>
    <row r="17" spans="1:11" ht="13.5" customHeight="1" thickBot="1">
      <c r="A17" s="347"/>
      <c r="B17" s="348"/>
      <c r="C17" s="349"/>
      <c r="D17" s="350"/>
      <c r="E17" s="351">
        <f>SUM(E11:E16)</f>
        <v>17171</v>
      </c>
      <c r="F17" s="953">
        <f>SUM(F11:F16)</f>
        <v>17157.899999999998</v>
      </c>
      <c r="G17" s="352"/>
      <c r="H17" s="365"/>
      <c r="I17" s="345"/>
      <c r="K17" s="954"/>
    </row>
    <row r="18" spans="1:9" ht="13.5" customHeight="1">
      <c r="A18" s="354" t="s">
        <v>6</v>
      </c>
      <c r="B18" s="355" t="s">
        <v>259</v>
      </c>
      <c r="C18" s="341">
        <v>19822</v>
      </c>
      <c r="D18" s="356" t="s">
        <v>521</v>
      </c>
      <c r="E18" s="343">
        <v>1600</v>
      </c>
      <c r="F18" s="952">
        <v>1599</v>
      </c>
      <c r="G18" s="344">
        <v>90003</v>
      </c>
      <c r="H18" s="492">
        <v>4210</v>
      </c>
      <c r="I18" s="345"/>
    </row>
    <row r="19" spans="1:9" ht="12.75">
      <c r="A19" s="354"/>
      <c r="B19" s="357"/>
      <c r="C19" s="358"/>
      <c r="D19" s="356" t="s">
        <v>522</v>
      </c>
      <c r="E19" s="343">
        <v>5500</v>
      </c>
      <c r="F19" s="952">
        <v>5500</v>
      </c>
      <c r="G19" s="344">
        <v>90003</v>
      </c>
      <c r="H19" s="492">
        <v>4170</v>
      </c>
      <c r="I19" s="353"/>
    </row>
    <row r="20" spans="1:9" ht="14.25" customHeight="1">
      <c r="A20" s="354"/>
      <c r="B20" s="357"/>
      <c r="C20" s="358"/>
      <c r="D20" s="356" t="s">
        <v>523</v>
      </c>
      <c r="E20" s="343">
        <v>2000</v>
      </c>
      <c r="F20" s="952">
        <v>1875.05</v>
      </c>
      <c r="G20" s="344">
        <v>90003</v>
      </c>
      <c r="H20" s="492">
        <v>4210</v>
      </c>
      <c r="I20" s="345"/>
    </row>
    <row r="21" spans="1:9" ht="14.25" customHeight="1">
      <c r="A21" s="354"/>
      <c r="B21" s="357"/>
      <c r="C21" s="358"/>
      <c r="D21" s="356" t="s">
        <v>524</v>
      </c>
      <c r="E21" s="343">
        <v>1500</v>
      </c>
      <c r="F21" s="952">
        <v>1500</v>
      </c>
      <c r="G21" s="344">
        <v>90095</v>
      </c>
      <c r="H21" s="492">
        <v>4300</v>
      </c>
      <c r="I21" s="345"/>
    </row>
    <row r="22" spans="1:9" ht="12.75">
      <c r="A22" s="354"/>
      <c r="B22" s="357"/>
      <c r="C22" s="358"/>
      <c r="D22" s="356" t="s">
        <v>335</v>
      </c>
      <c r="E22" s="343">
        <v>2500</v>
      </c>
      <c r="F22" s="952">
        <v>2494.99</v>
      </c>
      <c r="G22" s="344">
        <v>92109</v>
      </c>
      <c r="H22" s="492">
        <v>4210</v>
      </c>
      <c r="I22" s="345"/>
    </row>
    <row r="23" spans="1:9" ht="12.75">
      <c r="A23" s="354"/>
      <c r="B23" s="357"/>
      <c r="C23" s="358"/>
      <c r="D23" s="356" t="s">
        <v>525</v>
      </c>
      <c r="E23" s="343">
        <v>6722</v>
      </c>
      <c r="F23" s="952">
        <v>6621.22</v>
      </c>
      <c r="G23" s="344">
        <v>92601</v>
      </c>
      <c r="H23" s="492">
        <v>4210</v>
      </c>
      <c r="I23" s="345"/>
    </row>
    <row r="24" spans="1:9" ht="13.5" thickBot="1">
      <c r="A24" s="359"/>
      <c r="B24" s="360"/>
      <c r="C24" s="361"/>
      <c r="D24" s="362"/>
      <c r="E24" s="351">
        <f>SUM(E18:E23)</f>
        <v>19822</v>
      </c>
      <c r="F24" s="953">
        <f>SUM(F18:F23)</f>
        <v>19590.26</v>
      </c>
      <c r="G24" s="352"/>
      <c r="H24" s="365"/>
      <c r="I24" s="345"/>
    </row>
    <row r="25" spans="1:9" ht="13.5" customHeight="1">
      <c r="A25" s="354" t="s">
        <v>7</v>
      </c>
      <c r="B25" s="355" t="s">
        <v>260</v>
      </c>
      <c r="C25" s="341">
        <v>19475</v>
      </c>
      <c r="D25" s="356" t="s">
        <v>526</v>
      </c>
      <c r="E25" s="343">
        <v>2000</v>
      </c>
      <c r="F25" s="952">
        <v>1999.98</v>
      </c>
      <c r="G25" s="344">
        <v>92601</v>
      </c>
      <c r="H25" s="492">
        <v>4210</v>
      </c>
      <c r="I25" s="345"/>
    </row>
    <row r="26" spans="1:21" ht="13.5" customHeight="1">
      <c r="A26" s="354"/>
      <c r="B26" s="355"/>
      <c r="C26" s="341"/>
      <c r="D26" s="356" t="s">
        <v>269</v>
      </c>
      <c r="E26" s="343">
        <v>2325</v>
      </c>
      <c r="F26" s="952">
        <v>2236.83</v>
      </c>
      <c r="G26" s="344">
        <v>90003</v>
      </c>
      <c r="H26" s="492">
        <v>4210</v>
      </c>
      <c r="I26" s="345"/>
      <c r="J26"/>
      <c r="K26"/>
      <c r="L26"/>
      <c r="M26"/>
      <c r="N26"/>
      <c r="O26"/>
      <c r="P26"/>
      <c r="Q26"/>
      <c r="R26"/>
      <c r="S26"/>
      <c r="T26"/>
      <c r="U26"/>
    </row>
    <row r="27" spans="1:21" ht="13.5" customHeight="1">
      <c r="A27" s="354"/>
      <c r="B27" s="355"/>
      <c r="C27" s="341"/>
      <c r="D27" s="356" t="s">
        <v>269</v>
      </c>
      <c r="E27" s="343">
        <v>2300</v>
      </c>
      <c r="F27" s="952">
        <v>2300</v>
      </c>
      <c r="G27" s="344">
        <v>90003</v>
      </c>
      <c r="H27" s="492">
        <v>4170</v>
      </c>
      <c r="I27" s="345"/>
      <c r="J27"/>
      <c r="K27"/>
      <c r="L27"/>
      <c r="M27"/>
      <c r="N27"/>
      <c r="O27"/>
      <c r="P27"/>
      <c r="Q27"/>
      <c r="R27"/>
      <c r="S27"/>
      <c r="T27"/>
      <c r="U27"/>
    </row>
    <row r="28" spans="1:21" ht="14.25" customHeight="1">
      <c r="A28" s="354"/>
      <c r="B28" s="355"/>
      <c r="C28" s="341"/>
      <c r="D28" s="356" t="s">
        <v>527</v>
      </c>
      <c r="E28" s="343">
        <v>250</v>
      </c>
      <c r="F28" s="952">
        <v>211.93</v>
      </c>
      <c r="G28" s="344">
        <v>92109</v>
      </c>
      <c r="H28" s="492">
        <v>4300</v>
      </c>
      <c r="I28" s="345"/>
      <c r="J28"/>
      <c r="K28"/>
      <c r="L28"/>
      <c r="M28"/>
      <c r="N28"/>
      <c r="O28"/>
      <c r="P28"/>
      <c r="Q28"/>
      <c r="R28"/>
      <c r="S28"/>
      <c r="T28"/>
      <c r="U28"/>
    </row>
    <row r="29" spans="1:21" ht="14.25" customHeight="1">
      <c r="A29" s="354"/>
      <c r="B29" s="355"/>
      <c r="C29" s="341"/>
      <c r="D29" s="356" t="s">
        <v>528</v>
      </c>
      <c r="E29" s="343">
        <v>600</v>
      </c>
      <c r="F29" s="952">
        <v>599.99</v>
      </c>
      <c r="G29" s="344">
        <v>90095</v>
      </c>
      <c r="H29" s="492">
        <v>2800</v>
      </c>
      <c r="I29" s="345"/>
      <c r="J29"/>
      <c r="K29"/>
      <c r="L29"/>
      <c r="M29"/>
      <c r="N29"/>
      <c r="O29"/>
      <c r="P29"/>
      <c r="Q29"/>
      <c r="R29"/>
      <c r="S29"/>
      <c r="T29"/>
      <c r="U29"/>
    </row>
    <row r="30" spans="1:21" ht="12.75">
      <c r="A30" s="354"/>
      <c r="B30" s="355"/>
      <c r="C30" s="341"/>
      <c r="D30" s="356" t="s">
        <v>529</v>
      </c>
      <c r="E30" s="343">
        <v>5000</v>
      </c>
      <c r="F30" s="952">
        <v>4999.13</v>
      </c>
      <c r="G30" s="344">
        <v>92109</v>
      </c>
      <c r="H30" s="492">
        <v>4210</v>
      </c>
      <c r="I30" s="345"/>
      <c r="J30"/>
      <c r="K30"/>
      <c r="L30"/>
      <c r="M30"/>
      <c r="N30"/>
      <c r="O30"/>
      <c r="P30"/>
      <c r="Q30"/>
      <c r="R30"/>
      <c r="S30"/>
      <c r="T30"/>
      <c r="U30"/>
    </row>
    <row r="31" spans="1:9" ht="12.75">
      <c r="A31" s="354"/>
      <c r="B31" s="355"/>
      <c r="C31" s="341"/>
      <c r="D31" s="356" t="s">
        <v>530</v>
      </c>
      <c r="E31" s="343">
        <v>6000</v>
      </c>
      <c r="F31" s="952">
        <v>6000</v>
      </c>
      <c r="G31" s="344">
        <v>90003</v>
      </c>
      <c r="H31" s="492">
        <v>4270</v>
      </c>
      <c r="I31" s="353"/>
    </row>
    <row r="32" spans="1:9" ht="12.75">
      <c r="A32" s="354"/>
      <c r="B32" s="355"/>
      <c r="C32" s="341"/>
      <c r="D32" s="803" t="s">
        <v>531</v>
      </c>
      <c r="E32" s="382">
        <v>1000</v>
      </c>
      <c r="F32" s="955">
        <v>1000</v>
      </c>
      <c r="G32" s="383">
        <v>92601</v>
      </c>
      <c r="H32" s="492">
        <v>4210</v>
      </c>
      <c r="I32" s="345"/>
    </row>
    <row r="33" spans="1:9" ht="13.5" thickBot="1">
      <c r="A33" s="359"/>
      <c r="B33" s="360"/>
      <c r="C33" s="360"/>
      <c r="D33" s="804"/>
      <c r="E33" s="805">
        <f>SUM(E25:E32)</f>
        <v>19475</v>
      </c>
      <c r="F33" s="956">
        <f>SUM(F25:F32)</f>
        <v>19347.86</v>
      </c>
      <c r="G33" s="806"/>
      <c r="H33" s="957"/>
      <c r="I33" s="345"/>
    </row>
    <row r="34" spans="1:9" ht="12.75">
      <c r="A34" s="354">
        <v>4</v>
      </c>
      <c r="B34" s="355" t="s">
        <v>261</v>
      </c>
      <c r="C34" s="366">
        <v>21309</v>
      </c>
      <c r="D34" s="499" t="s">
        <v>532</v>
      </c>
      <c r="E34" s="807">
        <v>4000</v>
      </c>
      <c r="F34" s="958">
        <v>3999.99</v>
      </c>
      <c r="G34" s="808">
        <v>90095</v>
      </c>
      <c r="H34" s="492">
        <v>6220</v>
      </c>
      <c r="I34" s="345"/>
    </row>
    <row r="35" spans="1:9" ht="12.75">
      <c r="A35" s="354"/>
      <c r="B35" s="355" t="s">
        <v>749</v>
      </c>
      <c r="C35" s="367"/>
      <c r="D35" s="356" t="s">
        <v>533</v>
      </c>
      <c r="E35" s="343">
        <v>5000</v>
      </c>
      <c r="F35" s="952">
        <v>4997.29</v>
      </c>
      <c r="G35" s="344">
        <v>92109</v>
      </c>
      <c r="H35" s="492">
        <v>4210</v>
      </c>
      <c r="I35" s="345"/>
    </row>
    <row r="36" spans="1:9" ht="12.75">
      <c r="A36" s="354"/>
      <c r="B36" s="355"/>
      <c r="C36" s="366"/>
      <c r="D36" s="356" t="s">
        <v>534</v>
      </c>
      <c r="E36" s="343">
        <v>2500</v>
      </c>
      <c r="F36" s="952">
        <v>2498.36</v>
      </c>
      <c r="G36" s="344">
        <v>92109</v>
      </c>
      <c r="H36" s="492">
        <v>4210</v>
      </c>
      <c r="I36" s="345"/>
    </row>
    <row r="37" spans="1:9" ht="12.75">
      <c r="A37" s="354"/>
      <c r="B37" s="355"/>
      <c r="C37" s="366"/>
      <c r="D37" s="356" t="s">
        <v>535</v>
      </c>
      <c r="E37" s="343">
        <v>4785</v>
      </c>
      <c r="F37" s="952">
        <v>4497.43</v>
      </c>
      <c r="G37" s="344">
        <v>92109</v>
      </c>
      <c r="H37" s="492">
        <v>4210</v>
      </c>
      <c r="I37" s="345"/>
    </row>
    <row r="38" spans="1:9" ht="12.75">
      <c r="A38" s="354"/>
      <c r="B38" s="355"/>
      <c r="C38" s="366"/>
      <c r="D38" s="356" t="s">
        <v>535</v>
      </c>
      <c r="E38" s="343">
        <v>15</v>
      </c>
      <c r="F38" s="952">
        <v>0</v>
      </c>
      <c r="G38" s="344">
        <v>92109</v>
      </c>
      <c r="H38" s="492">
        <v>4300</v>
      </c>
      <c r="I38" s="345"/>
    </row>
    <row r="39" spans="1:9" ht="12.75">
      <c r="A39" s="354"/>
      <c r="B39" s="355"/>
      <c r="C39" s="366"/>
      <c r="D39" s="364" t="s">
        <v>536</v>
      </c>
      <c r="E39" s="343">
        <v>1000</v>
      </c>
      <c r="F39" s="952">
        <v>1000</v>
      </c>
      <c r="G39" s="344">
        <v>90095</v>
      </c>
      <c r="H39" s="492">
        <v>4210</v>
      </c>
      <c r="I39" s="345"/>
    </row>
    <row r="40" spans="1:9" ht="12.75">
      <c r="A40" s="354"/>
      <c r="B40" s="355"/>
      <c r="C40" s="366"/>
      <c r="D40" s="364" t="s">
        <v>537</v>
      </c>
      <c r="E40" s="343">
        <v>2000</v>
      </c>
      <c r="F40" s="952">
        <v>2000</v>
      </c>
      <c r="G40" s="344">
        <v>90003</v>
      </c>
      <c r="H40" s="492">
        <v>4170</v>
      </c>
      <c r="I40" s="345"/>
    </row>
    <row r="41" spans="1:9" ht="25.5">
      <c r="A41" s="354"/>
      <c r="B41" s="355"/>
      <c r="C41" s="366"/>
      <c r="D41" s="809" t="s">
        <v>538</v>
      </c>
      <c r="E41" s="382">
        <v>2009</v>
      </c>
      <c r="F41" s="955">
        <v>2008.03</v>
      </c>
      <c r="G41" s="383">
        <v>90003</v>
      </c>
      <c r="H41" s="492">
        <v>4210</v>
      </c>
      <c r="I41" s="345"/>
    </row>
    <row r="42" spans="1:11" ht="13.5" thickBot="1">
      <c r="A42" s="368"/>
      <c r="B42" s="360"/>
      <c r="C42" s="369"/>
      <c r="D42" s="804"/>
      <c r="E42" s="805">
        <f>SUM(E34:E41)</f>
        <v>21309</v>
      </c>
      <c r="F42" s="956">
        <f>SUM(F34:F41)</f>
        <v>21001.1</v>
      </c>
      <c r="G42" s="806"/>
      <c r="H42" s="957"/>
      <c r="I42" s="345"/>
      <c r="K42" s="954"/>
    </row>
    <row r="43" spans="1:9" ht="12.75">
      <c r="A43" s="354" t="s">
        <v>9</v>
      </c>
      <c r="B43" s="355" t="s">
        <v>262</v>
      </c>
      <c r="C43" s="366">
        <v>20912</v>
      </c>
      <c r="D43" s="499" t="s">
        <v>539</v>
      </c>
      <c r="E43" s="807">
        <v>8000</v>
      </c>
      <c r="F43" s="958">
        <v>8000</v>
      </c>
      <c r="G43" s="808">
        <v>60016</v>
      </c>
      <c r="H43" s="492">
        <v>6050</v>
      </c>
      <c r="I43" s="353"/>
    </row>
    <row r="44" spans="1:9" ht="12.75">
      <c r="A44" s="354"/>
      <c r="B44" s="355" t="s">
        <v>750</v>
      </c>
      <c r="C44" s="366"/>
      <c r="D44" s="356" t="s">
        <v>540</v>
      </c>
      <c r="E44" s="343">
        <v>1500</v>
      </c>
      <c r="F44" s="952">
        <v>1182.17</v>
      </c>
      <c r="G44" s="344">
        <v>90015</v>
      </c>
      <c r="H44" s="492">
        <v>6050</v>
      </c>
      <c r="I44" s="345"/>
    </row>
    <row r="45" spans="1:9" ht="12.75">
      <c r="A45" s="354"/>
      <c r="B45" s="357"/>
      <c r="C45" s="367"/>
      <c r="D45" s="356" t="s">
        <v>339</v>
      </c>
      <c r="E45" s="343">
        <v>2000</v>
      </c>
      <c r="F45" s="952">
        <v>2000</v>
      </c>
      <c r="G45" s="344">
        <v>90003</v>
      </c>
      <c r="H45" s="492">
        <v>4170</v>
      </c>
      <c r="I45" s="345"/>
    </row>
    <row r="46" spans="1:9" ht="12.75">
      <c r="A46" s="354"/>
      <c r="B46" s="357"/>
      <c r="C46" s="366"/>
      <c r="D46" s="356" t="s">
        <v>339</v>
      </c>
      <c r="E46" s="343">
        <v>3300</v>
      </c>
      <c r="F46" s="952">
        <v>3298.73</v>
      </c>
      <c r="G46" s="344">
        <v>90003</v>
      </c>
      <c r="H46" s="492">
        <v>4210</v>
      </c>
      <c r="I46" s="345"/>
    </row>
    <row r="47" spans="1:9" ht="12.75">
      <c r="A47" s="354"/>
      <c r="B47" s="357"/>
      <c r="C47" s="366"/>
      <c r="D47" s="356" t="s">
        <v>339</v>
      </c>
      <c r="E47" s="343">
        <v>400</v>
      </c>
      <c r="F47" s="952">
        <v>400</v>
      </c>
      <c r="G47" s="344">
        <v>90003</v>
      </c>
      <c r="H47" s="492">
        <v>4270</v>
      </c>
      <c r="I47" s="345"/>
    </row>
    <row r="48" spans="1:9" ht="12.75">
      <c r="A48" s="354"/>
      <c r="B48" s="357"/>
      <c r="C48" s="366"/>
      <c r="D48" s="356" t="s">
        <v>339</v>
      </c>
      <c r="E48" s="343">
        <v>300</v>
      </c>
      <c r="F48" s="952">
        <v>300</v>
      </c>
      <c r="G48" s="344">
        <v>90003</v>
      </c>
      <c r="H48" s="492">
        <v>4300</v>
      </c>
      <c r="I48" s="345"/>
    </row>
    <row r="49" spans="1:9" ht="12.75">
      <c r="A49" s="354"/>
      <c r="B49" s="357"/>
      <c r="C49" s="366"/>
      <c r="D49" s="356" t="s">
        <v>541</v>
      </c>
      <c r="E49" s="343">
        <v>2000</v>
      </c>
      <c r="F49" s="952">
        <v>1973.84</v>
      </c>
      <c r="G49" s="344">
        <v>92601</v>
      </c>
      <c r="H49" s="492">
        <v>4210</v>
      </c>
      <c r="I49" s="345"/>
    </row>
    <row r="50" spans="1:9" ht="12.75">
      <c r="A50" s="354"/>
      <c r="B50" s="357"/>
      <c r="C50" s="366"/>
      <c r="D50" s="356" t="s">
        <v>542</v>
      </c>
      <c r="E50" s="343">
        <v>500</v>
      </c>
      <c r="F50" s="952">
        <v>496.8</v>
      </c>
      <c r="G50" s="344">
        <v>92109</v>
      </c>
      <c r="H50" s="492">
        <v>4210</v>
      </c>
      <c r="I50" s="345"/>
    </row>
    <row r="51" spans="1:9" ht="12.75">
      <c r="A51" s="354"/>
      <c r="B51" s="357"/>
      <c r="C51" s="366"/>
      <c r="D51" s="356" t="s">
        <v>543</v>
      </c>
      <c r="E51" s="343">
        <v>2322</v>
      </c>
      <c r="F51" s="952">
        <v>2319.44</v>
      </c>
      <c r="G51" s="344">
        <v>92109</v>
      </c>
      <c r="H51" s="492">
        <v>4210</v>
      </c>
      <c r="I51" s="345"/>
    </row>
    <row r="52" spans="1:9" ht="12.75">
      <c r="A52" s="354"/>
      <c r="B52" s="357"/>
      <c r="C52" s="366"/>
      <c r="D52" s="356" t="s">
        <v>543</v>
      </c>
      <c r="E52" s="343">
        <v>590</v>
      </c>
      <c r="F52" s="952">
        <v>587.94</v>
      </c>
      <c r="G52" s="344">
        <v>92109</v>
      </c>
      <c r="H52" s="492">
        <v>4300</v>
      </c>
      <c r="I52" s="345"/>
    </row>
    <row r="53" spans="1:11" ht="13.5" thickBot="1">
      <c r="A53" s="371"/>
      <c r="B53" s="360"/>
      <c r="C53" s="369"/>
      <c r="D53" s="362"/>
      <c r="E53" s="351">
        <f>SUM(E43:E52)</f>
        <v>20912</v>
      </c>
      <c r="F53" s="953">
        <f>SUM(F43:F52)</f>
        <v>20558.919999999995</v>
      </c>
      <c r="G53" s="352"/>
      <c r="H53" s="365"/>
      <c r="I53" s="345"/>
      <c r="K53" s="954"/>
    </row>
    <row r="54" spans="1:9" ht="12.75">
      <c r="A54" s="354" t="s">
        <v>10</v>
      </c>
      <c r="B54" s="355" t="s">
        <v>263</v>
      </c>
      <c r="C54" s="366">
        <v>13157</v>
      </c>
      <c r="D54" s="356" t="s">
        <v>339</v>
      </c>
      <c r="E54" s="343">
        <v>2730</v>
      </c>
      <c r="F54" s="952">
        <v>2723.98</v>
      </c>
      <c r="G54" s="344">
        <v>90003</v>
      </c>
      <c r="H54" s="492">
        <v>4210</v>
      </c>
      <c r="I54" s="345"/>
    </row>
    <row r="55" spans="1:9" ht="12.75">
      <c r="A55" s="354"/>
      <c r="B55" s="355" t="s">
        <v>751</v>
      </c>
      <c r="C55" s="366"/>
      <c r="D55" s="356" t="s">
        <v>339</v>
      </c>
      <c r="E55" s="343">
        <v>715</v>
      </c>
      <c r="F55" s="952">
        <v>715</v>
      </c>
      <c r="G55" s="344">
        <v>90003</v>
      </c>
      <c r="H55" s="492">
        <v>4300</v>
      </c>
      <c r="I55" s="345"/>
    </row>
    <row r="56" spans="1:9" ht="12.75">
      <c r="A56" s="354"/>
      <c r="B56" s="355"/>
      <c r="C56" s="366"/>
      <c r="D56" s="356" t="s">
        <v>339</v>
      </c>
      <c r="E56" s="343">
        <v>1055</v>
      </c>
      <c r="F56" s="952">
        <v>1055</v>
      </c>
      <c r="G56" s="344">
        <v>90003</v>
      </c>
      <c r="H56" s="492">
        <v>4170</v>
      </c>
      <c r="I56" s="345"/>
    </row>
    <row r="57" spans="1:9" ht="12.75">
      <c r="A57" s="354"/>
      <c r="B57" s="355"/>
      <c r="C57" s="366"/>
      <c r="D57" s="356" t="s">
        <v>544</v>
      </c>
      <c r="E57" s="343">
        <v>4000</v>
      </c>
      <c r="F57" s="952">
        <v>4000</v>
      </c>
      <c r="G57" s="344">
        <v>60016</v>
      </c>
      <c r="H57" s="492">
        <v>6050</v>
      </c>
      <c r="I57" s="370"/>
    </row>
    <row r="58" spans="1:9" ht="12.75">
      <c r="A58" s="354"/>
      <c r="B58" s="355"/>
      <c r="C58" s="366"/>
      <c r="D58" s="356" t="s">
        <v>545</v>
      </c>
      <c r="E58" s="343">
        <v>1500</v>
      </c>
      <c r="F58" s="952">
        <v>1495.92</v>
      </c>
      <c r="G58" s="344">
        <v>92109</v>
      </c>
      <c r="H58" s="492">
        <v>4210</v>
      </c>
      <c r="I58" s="345"/>
    </row>
    <row r="59" spans="1:9" ht="12.75">
      <c r="A59" s="354"/>
      <c r="B59" s="355"/>
      <c r="C59" s="366"/>
      <c r="D59" s="356" t="s">
        <v>546</v>
      </c>
      <c r="E59" s="343">
        <v>1000</v>
      </c>
      <c r="F59" s="952">
        <v>1000</v>
      </c>
      <c r="G59" s="344">
        <v>75075</v>
      </c>
      <c r="H59" s="492">
        <v>4300</v>
      </c>
      <c r="I59" s="345"/>
    </row>
    <row r="60" spans="1:9" ht="12.75" customHeight="1">
      <c r="A60" s="354"/>
      <c r="B60" s="355"/>
      <c r="C60" s="366"/>
      <c r="D60" s="356" t="s">
        <v>547</v>
      </c>
      <c r="E60" s="343">
        <v>500</v>
      </c>
      <c r="F60" s="952">
        <v>500</v>
      </c>
      <c r="G60" s="344">
        <v>90095</v>
      </c>
      <c r="H60" s="492">
        <v>4300</v>
      </c>
      <c r="I60" s="345"/>
    </row>
    <row r="61" spans="1:22" ht="12.75" customHeight="1">
      <c r="A61" s="354"/>
      <c r="B61" s="355"/>
      <c r="C61" s="366"/>
      <c r="D61" s="356" t="s">
        <v>548</v>
      </c>
      <c r="E61" s="343">
        <v>1000</v>
      </c>
      <c r="F61" s="952">
        <v>975.01</v>
      </c>
      <c r="G61" s="344">
        <v>90003</v>
      </c>
      <c r="H61" s="492">
        <v>4300</v>
      </c>
      <c r="I61" s="345"/>
      <c r="O61" s="333"/>
      <c r="P61" s="333"/>
      <c r="Q61" s="333"/>
      <c r="R61" s="333"/>
      <c r="S61" s="333"/>
      <c r="T61" s="333"/>
      <c r="U61" s="333"/>
      <c r="V61" s="334"/>
    </row>
    <row r="62" spans="1:22" ht="12.75" customHeight="1">
      <c r="A62" s="354"/>
      <c r="B62" s="355"/>
      <c r="C62" s="366"/>
      <c r="D62" s="356" t="s">
        <v>549</v>
      </c>
      <c r="E62" s="343">
        <v>457</v>
      </c>
      <c r="F62" s="952">
        <v>457</v>
      </c>
      <c r="G62" s="344">
        <v>75412</v>
      </c>
      <c r="H62" s="492">
        <v>4210</v>
      </c>
      <c r="I62" s="345"/>
      <c r="J62" s="333"/>
      <c r="K62" s="333"/>
      <c r="L62" s="333"/>
      <c r="M62" s="333"/>
      <c r="N62" s="334"/>
      <c r="O62" s="334"/>
      <c r="P62" s="334"/>
      <c r="Q62" s="334"/>
      <c r="R62" s="334"/>
      <c r="S62" s="334"/>
      <c r="T62" s="334"/>
      <c r="U62" s="334"/>
      <c r="V62" s="334"/>
    </row>
    <row r="63" spans="1:21" ht="12.75" customHeight="1">
      <c r="A63" s="354"/>
      <c r="B63" s="355"/>
      <c r="C63" s="366"/>
      <c r="D63" s="356" t="s">
        <v>336</v>
      </c>
      <c r="E63" s="343">
        <v>200</v>
      </c>
      <c r="F63" s="952">
        <v>198.84</v>
      </c>
      <c r="G63" s="344">
        <v>92109</v>
      </c>
      <c r="H63" s="492">
        <v>4210</v>
      </c>
      <c r="I63" s="345"/>
      <c r="N63" s="329"/>
      <c r="O63" s="329"/>
      <c r="P63" s="329"/>
      <c r="Q63" s="329"/>
      <c r="R63" s="329"/>
      <c r="S63" s="329"/>
      <c r="T63" s="329"/>
      <c r="U63" s="329"/>
    </row>
    <row r="64" spans="1:21" ht="12.75" customHeight="1" thickBot="1">
      <c r="A64" s="371"/>
      <c r="B64" s="360"/>
      <c r="C64" s="373"/>
      <c r="D64" s="362"/>
      <c r="E64" s="351">
        <f>SUM(E54:E63)</f>
        <v>13157</v>
      </c>
      <c r="F64" s="953">
        <f>SUM(F54:F63)</f>
        <v>13120.75</v>
      </c>
      <c r="G64" s="352"/>
      <c r="H64" s="365"/>
      <c r="I64" s="345"/>
      <c r="K64" s="954"/>
      <c r="N64" s="329"/>
      <c r="O64" s="329"/>
      <c r="P64" s="329"/>
      <c r="Q64" s="329"/>
      <c r="R64" s="329"/>
      <c r="S64" s="329"/>
      <c r="T64" s="329"/>
      <c r="U64" s="329"/>
    </row>
    <row r="65" spans="1:21" ht="12.75" customHeight="1">
      <c r="A65" s="339" t="s">
        <v>103</v>
      </c>
      <c r="B65" s="340" t="s">
        <v>550</v>
      </c>
      <c r="C65" s="366">
        <v>24777</v>
      </c>
      <c r="D65" s="342" t="s">
        <v>551</v>
      </c>
      <c r="E65" s="343">
        <v>1000</v>
      </c>
      <c r="F65" s="952">
        <v>999.99</v>
      </c>
      <c r="G65" s="344">
        <v>75412</v>
      </c>
      <c r="H65" s="492">
        <v>4210</v>
      </c>
      <c r="I65" s="345"/>
      <c r="N65" s="329"/>
      <c r="O65" s="329"/>
      <c r="P65" s="329"/>
      <c r="Q65" s="329"/>
      <c r="R65" s="329"/>
      <c r="S65" s="329"/>
      <c r="T65" s="329"/>
      <c r="U65" s="329"/>
    </row>
    <row r="66" spans="1:21" ht="12.75">
      <c r="A66" s="339"/>
      <c r="B66" s="340" t="s">
        <v>752</v>
      </c>
      <c r="C66" s="366"/>
      <c r="D66" s="342" t="s">
        <v>552</v>
      </c>
      <c r="E66" s="343">
        <v>3200</v>
      </c>
      <c r="F66" s="952">
        <v>3199.18</v>
      </c>
      <c r="G66" s="344">
        <v>92109</v>
      </c>
      <c r="H66" s="492">
        <v>4210</v>
      </c>
      <c r="I66" s="353"/>
      <c r="N66" s="329"/>
      <c r="O66" s="329"/>
      <c r="P66" s="329"/>
      <c r="Q66" s="329"/>
      <c r="R66" s="329"/>
      <c r="S66" s="329"/>
      <c r="T66" s="329"/>
      <c r="U66" s="329"/>
    </row>
    <row r="67" spans="1:21" ht="12.75">
      <c r="A67" s="339"/>
      <c r="B67" s="340"/>
      <c r="C67" s="366"/>
      <c r="D67" s="342" t="s">
        <v>553</v>
      </c>
      <c r="E67" s="343">
        <v>1500</v>
      </c>
      <c r="F67" s="952">
        <v>1491.53</v>
      </c>
      <c r="G67" s="344">
        <v>92601</v>
      </c>
      <c r="H67" s="492">
        <v>4210</v>
      </c>
      <c r="I67" s="345"/>
      <c r="N67" s="329"/>
      <c r="O67" s="329"/>
      <c r="P67" s="329"/>
      <c r="Q67" s="329"/>
      <c r="R67" s="329"/>
      <c r="S67" s="329"/>
      <c r="T67" s="329"/>
      <c r="U67" s="329"/>
    </row>
    <row r="68" spans="1:21" ht="12.75">
      <c r="A68" s="339"/>
      <c r="B68" s="374"/>
      <c r="C68" s="366"/>
      <c r="D68" s="342" t="s">
        <v>554</v>
      </c>
      <c r="E68" s="343">
        <v>1500</v>
      </c>
      <c r="F68" s="952">
        <v>1500</v>
      </c>
      <c r="G68" s="344">
        <v>92109</v>
      </c>
      <c r="H68" s="492">
        <v>4170</v>
      </c>
      <c r="I68" s="345"/>
      <c r="N68" s="329"/>
      <c r="O68" s="329"/>
      <c r="P68" s="329"/>
      <c r="Q68" s="329"/>
      <c r="R68" s="329"/>
      <c r="S68" s="329"/>
      <c r="T68" s="329"/>
      <c r="U68" s="329"/>
    </row>
    <row r="69" spans="1:21" ht="25.5">
      <c r="A69" s="339"/>
      <c r="B69" s="374"/>
      <c r="C69" s="366"/>
      <c r="D69" s="346" t="s">
        <v>555</v>
      </c>
      <c r="E69" s="343">
        <v>3500</v>
      </c>
      <c r="F69" s="952">
        <v>3500</v>
      </c>
      <c r="G69" s="344">
        <v>90003</v>
      </c>
      <c r="H69" s="492">
        <v>4170</v>
      </c>
      <c r="I69" s="345"/>
      <c r="N69" s="329"/>
      <c r="O69" s="329"/>
      <c r="P69" s="329"/>
      <c r="Q69" s="329"/>
      <c r="R69" s="329"/>
      <c r="S69" s="329"/>
      <c r="T69" s="329"/>
      <c r="U69" s="329"/>
    </row>
    <row r="70" spans="1:21" ht="12.75">
      <c r="A70" s="339"/>
      <c r="B70" s="374"/>
      <c r="C70" s="366"/>
      <c r="D70" s="342" t="s">
        <v>556</v>
      </c>
      <c r="E70" s="343">
        <v>4700</v>
      </c>
      <c r="F70" s="952">
        <v>4699.34</v>
      </c>
      <c r="G70" s="344">
        <v>92109</v>
      </c>
      <c r="H70" s="492">
        <v>4210</v>
      </c>
      <c r="I70" s="345"/>
      <c r="N70" s="329"/>
      <c r="O70" s="329"/>
      <c r="P70" s="329"/>
      <c r="Q70" s="329"/>
      <c r="R70" s="329"/>
      <c r="S70" s="329"/>
      <c r="T70" s="329"/>
      <c r="U70" s="329"/>
    </row>
    <row r="71" spans="1:21" ht="12.75">
      <c r="A71" s="339"/>
      <c r="B71" s="374"/>
      <c r="C71" s="366"/>
      <c r="D71" s="342" t="s">
        <v>556</v>
      </c>
      <c r="E71" s="343">
        <v>300</v>
      </c>
      <c r="F71" s="952">
        <v>300</v>
      </c>
      <c r="G71" s="344">
        <v>92109</v>
      </c>
      <c r="H71" s="492">
        <v>4300</v>
      </c>
      <c r="I71" s="345"/>
      <c r="N71" s="329"/>
      <c r="O71" s="329"/>
      <c r="P71" s="329"/>
      <c r="Q71" s="329"/>
      <c r="R71" s="329"/>
      <c r="S71" s="329"/>
      <c r="T71" s="329"/>
      <c r="U71" s="329"/>
    </row>
    <row r="72" spans="1:21" ht="38.25">
      <c r="A72" s="339"/>
      <c r="B72" s="374"/>
      <c r="C72" s="366"/>
      <c r="D72" s="346" t="s">
        <v>557</v>
      </c>
      <c r="E72" s="343">
        <v>5800</v>
      </c>
      <c r="F72" s="952">
        <v>5690.57</v>
      </c>
      <c r="G72" s="344">
        <v>90003</v>
      </c>
      <c r="H72" s="492">
        <v>4210</v>
      </c>
      <c r="I72" s="345"/>
      <c r="N72" s="329"/>
      <c r="O72" s="329"/>
      <c r="P72" s="329"/>
      <c r="Q72" s="329"/>
      <c r="R72" s="329"/>
      <c r="S72" s="329"/>
      <c r="T72" s="329"/>
      <c r="U72" s="329"/>
    </row>
    <row r="73" spans="1:21" ht="38.25">
      <c r="A73" s="339"/>
      <c r="B73" s="374"/>
      <c r="C73" s="366"/>
      <c r="D73" s="346" t="s">
        <v>557</v>
      </c>
      <c r="E73" s="343">
        <v>1000</v>
      </c>
      <c r="F73" s="952">
        <v>1000</v>
      </c>
      <c r="G73" s="344">
        <v>90003</v>
      </c>
      <c r="H73" s="492">
        <v>4300</v>
      </c>
      <c r="I73" s="345"/>
      <c r="N73" s="329"/>
      <c r="O73" s="329"/>
      <c r="P73" s="329"/>
      <c r="Q73" s="329"/>
      <c r="R73" s="329"/>
      <c r="S73" s="329"/>
      <c r="T73" s="329"/>
      <c r="U73" s="329"/>
    </row>
    <row r="74" spans="1:21" ht="12.75">
      <c r="A74" s="339"/>
      <c r="B74" s="374"/>
      <c r="C74" s="366"/>
      <c r="D74" s="342" t="s">
        <v>558</v>
      </c>
      <c r="E74" s="343">
        <v>277</v>
      </c>
      <c r="F74" s="952">
        <v>277</v>
      </c>
      <c r="G74" s="344">
        <v>90003</v>
      </c>
      <c r="H74" s="492">
        <v>4300</v>
      </c>
      <c r="I74" s="345"/>
      <c r="N74" s="329"/>
      <c r="O74" s="329"/>
      <c r="P74" s="329"/>
      <c r="Q74" s="329"/>
      <c r="R74" s="329"/>
      <c r="S74" s="329"/>
      <c r="T74" s="329"/>
      <c r="U74" s="329"/>
    </row>
    <row r="75" spans="1:9" ht="12.75">
      <c r="A75" s="339"/>
      <c r="B75" s="374"/>
      <c r="C75" s="366"/>
      <c r="D75" s="810" t="s">
        <v>559</v>
      </c>
      <c r="E75" s="382">
        <v>2000</v>
      </c>
      <c r="F75" s="955">
        <v>2000</v>
      </c>
      <c r="G75" s="383">
        <v>92109</v>
      </c>
      <c r="H75" s="492">
        <v>4210</v>
      </c>
      <c r="I75" s="345"/>
    </row>
    <row r="76" spans="1:11" ht="13.5" thickBot="1">
      <c r="A76" s="375"/>
      <c r="B76" s="376"/>
      <c r="C76" s="377"/>
      <c r="D76" s="811"/>
      <c r="E76" s="805">
        <f>SUM(E65:E75)</f>
        <v>24777</v>
      </c>
      <c r="F76" s="956">
        <f>SUM(F65:F75)</f>
        <v>24657.61</v>
      </c>
      <c r="G76" s="806"/>
      <c r="H76" s="957"/>
      <c r="I76" s="345"/>
      <c r="K76" s="954"/>
    </row>
    <row r="77" spans="1:9" ht="12.75">
      <c r="A77" s="354" t="s">
        <v>195</v>
      </c>
      <c r="B77" s="355" t="s">
        <v>340</v>
      </c>
      <c r="C77" s="366">
        <v>12835</v>
      </c>
      <c r="D77" s="499" t="s">
        <v>560</v>
      </c>
      <c r="E77" s="807">
        <v>960</v>
      </c>
      <c r="F77" s="958">
        <v>959.95</v>
      </c>
      <c r="G77" s="808">
        <v>60095</v>
      </c>
      <c r="H77" s="492">
        <v>4210</v>
      </c>
      <c r="I77" s="345"/>
    </row>
    <row r="78" spans="1:9" ht="12.75">
      <c r="A78" s="354"/>
      <c r="B78" s="355"/>
      <c r="C78" s="366"/>
      <c r="D78" s="499" t="s">
        <v>560</v>
      </c>
      <c r="E78" s="807">
        <v>40</v>
      </c>
      <c r="F78" s="958">
        <v>40</v>
      </c>
      <c r="G78" s="808">
        <v>60095</v>
      </c>
      <c r="H78" s="492">
        <v>4300</v>
      </c>
      <c r="I78" s="345"/>
    </row>
    <row r="79" spans="1:9" ht="12.75">
      <c r="A79" s="354"/>
      <c r="B79" s="355"/>
      <c r="C79" s="366"/>
      <c r="D79" s="356" t="s">
        <v>561</v>
      </c>
      <c r="E79" s="343">
        <v>1500</v>
      </c>
      <c r="F79" s="952">
        <v>1500</v>
      </c>
      <c r="G79" s="344">
        <v>90095</v>
      </c>
      <c r="H79" s="492">
        <v>4300</v>
      </c>
      <c r="I79" s="345"/>
    </row>
    <row r="80" spans="1:9" ht="12.75">
      <c r="A80" s="354"/>
      <c r="B80" s="355"/>
      <c r="C80" s="366"/>
      <c r="D80" s="356" t="s">
        <v>529</v>
      </c>
      <c r="E80" s="343">
        <v>2000</v>
      </c>
      <c r="F80" s="952">
        <v>1947.16</v>
      </c>
      <c r="G80" s="344">
        <v>92109</v>
      </c>
      <c r="H80" s="492">
        <v>4210</v>
      </c>
      <c r="I80" s="345"/>
    </row>
    <row r="81" spans="1:9" ht="12.75">
      <c r="A81" s="354"/>
      <c r="B81" s="355"/>
      <c r="C81" s="366"/>
      <c r="D81" s="356" t="s">
        <v>339</v>
      </c>
      <c r="E81" s="343">
        <v>2335</v>
      </c>
      <c r="F81" s="952">
        <v>2331.14</v>
      </c>
      <c r="G81" s="344">
        <v>90003</v>
      </c>
      <c r="H81" s="492">
        <v>4210</v>
      </c>
      <c r="I81" s="345"/>
    </row>
    <row r="82" spans="1:9" ht="12.75">
      <c r="A82" s="354"/>
      <c r="B82" s="355"/>
      <c r="C82" s="366"/>
      <c r="D82" s="959" t="s">
        <v>562</v>
      </c>
      <c r="E82" s="960">
        <v>6000</v>
      </c>
      <c r="F82" s="961">
        <v>0</v>
      </c>
      <c r="G82" s="962">
        <v>92601</v>
      </c>
      <c r="H82" s="963">
        <v>4210</v>
      </c>
      <c r="I82" s="345"/>
    </row>
    <row r="83" spans="1:9" ht="13.5" thickBot="1">
      <c r="A83" s="371"/>
      <c r="B83" s="360"/>
      <c r="C83" s="373"/>
      <c r="D83" s="362"/>
      <c r="E83" s="351">
        <f>SUM(E77:E82)</f>
        <v>12835</v>
      </c>
      <c r="F83" s="953">
        <f>SUM(F77:F82)</f>
        <v>6778.25</v>
      </c>
      <c r="G83" s="352"/>
      <c r="H83" s="365"/>
      <c r="I83" s="345"/>
    </row>
    <row r="84" spans="1:9" ht="12.75">
      <c r="A84" s="378">
        <v>9</v>
      </c>
      <c r="B84" s="379" t="s">
        <v>264</v>
      </c>
      <c r="C84" s="367">
        <v>7508</v>
      </c>
      <c r="D84" s="342" t="s">
        <v>339</v>
      </c>
      <c r="E84" s="343">
        <v>1508</v>
      </c>
      <c r="F84" s="952">
        <v>1507.22</v>
      </c>
      <c r="G84" s="344">
        <v>90003</v>
      </c>
      <c r="H84" s="492">
        <v>4210</v>
      </c>
      <c r="I84" s="353"/>
    </row>
    <row r="85" spans="1:9" ht="12.75">
      <c r="A85" s="378"/>
      <c r="B85" s="379" t="s">
        <v>753</v>
      </c>
      <c r="C85" s="367"/>
      <c r="D85" s="342" t="s">
        <v>529</v>
      </c>
      <c r="E85" s="343">
        <v>600</v>
      </c>
      <c r="F85" s="952">
        <v>600</v>
      </c>
      <c r="G85" s="344">
        <v>92109</v>
      </c>
      <c r="H85" s="492">
        <v>4210</v>
      </c>
      <c r="I85" s="345"/>
    </row>
    <row r="86" spans="1:9" ht="12.75">
      <c r="A86" s="378"/>
      <c r="B86" s="379"/>
      <c r="C86" s="367"/>
      <c r="D86" s="342" t="s">
        <v>529</v>
      </c>
      <c r="E86" s="343">
        <v>400</v>
      </c>
      <c r="F86" s="952">
        <v>400</v>
      </c>
      <c r="G86" s="344">
        <v>92109</v>
      </c>
      <c r="H86" s="492">
        <v>4300</v>
      </c>
      <c r="I86" s="345"/>
    </row>
    <row r="87" spans="1:9" ht="12.75">
      <c r="A87" s="378"/>
      <c r="B87" s="379"/>
      <c r="C87" s="367"/>
      <c r="D87" s="342" t="s">
        <v>341</v>
      </c>
      <c r="E87" s="343">
        <v>5000</v>
      </c>
      <c r="F87" s="952">
        <v>4999.37</v>
      </c>
      <c r="G87" s="344">
        <v>90095</v>
      </c>
      <c r="H87" s="492">
        <v>6050</v>
      </c>
      <c r="I87" s="345"/>
    </row>
    <row r="88" spans="1:11" ht="13.5" thickBot="1">
      <c r="A88" s="375"/>
      <c r="B88" s="376"/>
      <c r="C88" s="377"/>
      <c r="D88" s="350"/>
      <c r="E88" s="351">
        <f>SUM(E84:E87)</f>
        <v>7508</v>
      </c>
      <c r="F88" s="953">
        <f>SUM(F84:F87)</f>
        <v>7506.59</v>
      </c>
      <c r="G88" s="352"/>
      <c r="H88" s="365"/>
      <c r="I88" s="345"/>
      <c r="K88" s="954"/>
    </row>
    <row r="89" spans="1:9" ht="12.75">
      <c r="A89" s="354">
        <v>10</v>
      </c>
      <c r="B89" s="355" t="s">
        <v>265</v>
      </c>
      <c r="C89" s="366">
        <v>22498</v>
      </c>
      <c r="D89" s="356" t="s">
        <v>563</v>
      </c>
      <c r="E89" s="343">
        <v>3000</v>
      </c>
      <c r="F89" s="952">
        <v>3000</v>
      </c>
      <c r="G89" s="344">
        <v>90003</v>
      </c>
      <c r="H89" s="492">
        <v>4170</v>
      </c>
      <c r="I89" s="345"/>
    </row>
    <row r="90" spans="1:9" ht="12.75">
      <c r="A90" s="354"/>
      <c r="B90" s="355"/>
      <c r="C90" s="366"/>
      <c r="D90" s="356" t="s">
        <v>563</v>
      </c>
      <c r="E90" s="343">
        <v>3120</v>
      </c>
      <c r="F90" s="952">
        <v>3118.49</v>
      </c>
      <c r="G90" s="344">
        <v>90003</v>
      </c>
      <c r="H90" s="492">
        <v>4210</v>
      </c>
      <c r="I90" s="345"/>
    </row>
    <row r="91" spans="1:9" ht="12.75">
      <c r="A91" s="354"/>
      <c r="B91" s="355"/>
      <c r="C91" s="366"/>
      <c r="D91" s="356" t="s">
        <v>563</v>
      </c>
      <c r="E91" s="343">
        <v>880</v>
      </c>
      <c r="F91" s="952">
        <v>878.01</v>
      </c>
      <c r="G91" s="344">
        <v>90003</v>
      </c>
      <c r="H91" s="492">
        <v>4300</v>
      </c>
      <c r="I91" s="345"/>
    </row>
    <row r="92" spans="1:9" ht="12.75">
      <c r="A92" s="380"/>
      <c r="B92" s="381"/>
      <c r="C92" s="367"/>
      <c r="D92" s="356" t="s">
        <v>529</v>
      </c>
      <c r="E92" s="343">
        <v>2428</v>
      </c>
      <c r="F92" s="952">
        <v>2424.37</v>
      </c>
      <c r="G92" s="384">
        <v>92109</v>
      </c>
      <c r="H92" s="812">
        <v>4210</v>
      </c>
      <c r="I92" s="345"/>
    </row>
    <row r="93" spans="1:9" ht="12.75">
      <c r="A93" s="354"/>
      <c r="B93" s="357"/>
      <c r="C93" s="366"/>
      <c r="D93" s="356" t="s">
        <v>529</v>
      </c>
      <c r="E93" s="343">
        <v>570</v>
      </c>
      <c r="F93" s="952">
        <v>570</v>
      </c>
      <c r="G93" s="384">
        <v>92109</v>
      </c>
      <c r="H93" s="812">
        <v>4170</v>
      </c>
      <c r="I93" s="345"/>
    </row>
    <row r="94" spans="1:9" ht="12.75">
      <c r="A94" s="354"/>
      <c r="B94" s="357"/>
      <c r="C94" s="366"/>
      <c r="D94" s="356" t="s">
        <v>564</v>
      </c>
      <c r="E94" s="343">
        <v>5000</v>
      </c>
      <c r="F94" s="952">
        <v>5000</v>
      </c>
      <c r="G94" s="344">
        <v>92109</v>
      </c>
      <c r="H94" s="492">
        <v>6060</v>
      </c>
      <c r="I94" s="345"/>
    </row>
    <row r="95" spans="1:9" ht="12.75">
      <c r="A95" s="354"/>
      <c r="B95" s="357"/>
      <c r="C95" s="366"/>
      <c r="D95" s="356" t="s">
        <v>565</v>
      </c>
      <c r="E95" s="343">
        <v>1000</v>
      </c>
      <c r="F95" s="952">
        <v>999.99</v>
      </c>
      <c r="G95" s="344">
        <v>92601</v>
      </c>
      <c r="H95" s="492">
        <v>4210</v>
      </c>
      <c r="I95" s="345"/>
    </row>
    <row r="96" spans="1:9" ht="12.75">
      <c r="A96" s="354"/>
      <c r="B96" s="357"/>
      <c r="C96" s="366"/>
      <c r="D96" s="364" t="s">
        <v>566</v>
      </c>
      <c r="E96" s="343">
        <v>6000</v>
      </c>
      <c r="F96" s="952">
        <v>5999.79</v>
      </c>
      <c r="G96" s="344">
        <v>90095</v>
      </c>
      <c r="H96" s="492">
        <v>6220</v>
      </c>
      <c r="I96" s="345"/>
    </row>
    <row r="97" spans="1:9" ht="12.75">
      <c r="A97" s="354"/>
      <c r="B97" s="357"/>
      <c r="C97" s="366"/>
      <c r="D97" s="809" t="s">
        <v>567</v>
      </c>
      <c r="E97" s="382">
        <v>500</v>
      </c>
      <c r="F97" s="955">
        <v>500</v>
      </c>
      <c r="G97" s="383">
        <v>92109</v>
      </c>
      <c r="H97" s="492">
        <v>4300</v>
      </c>
      <c r="I97" s="345"/>
    </row>
    <row r="98" spans="1:9" ht="13.5" thickBot="1">
      <c r="A98" s="371"/>
      <c r="B98" s="360"/>
      <c r="C98" s="369"/>
      <c r="D98" s="804"/>
      <c r="E98" s="805">
        <f>SUM(E89:E97)</f>
        <v>22498</v>
      </c>
      <c r="F98" s="956">
        <f>SUM(F89:F97)</f>
        <v>22490.649999999998</v>
      </c>
      <c r="G98" s="806"/>
      <c r="H98" s="957"/>
      <c r="I98" s="345"/>
    </row>
    <row r="99" spans="1:9" ht="12.75">
      <c r="A99" s="354">
        <v>11</v>
      </c>
      <c r="B99" s="355" t="s">
        <v>266</v>
      </c>
      <c r="C99" s="366">
        <v>12166</v>
      </c>
      <c r="D99" s="813" t="s">
        <v>568</v>
      </c>
      <c r="E99" s="807">
        <v>900</v>
      </c>
      <c r="F99" s="958">
        <v>885.6</v>
      </c>
      <c r="G99" s="808">
        <v>90095</v>
      </c>
      <c r="H99" s="492">
        <v>4210</v>
      </c>
      <c r="I99" s="345"/>
    </row>
    <row r="100" spans="1:9" ht="12.75">
      <c r="A100" s="354"/>
      <c r="B100" s="355"/>
      <c r="C100" s="366"/>
      <c r="D100" s="813" t="s">
        <v>568</v>
      </c>
      <c r="E100" s="807">
        <v>3100</v>
      </c>
      <c r="F100" s="958">
        <v>3098.49</v>
      </c>
      <c r="G100" s="808">
        <v>90095</v>
      </c>
      <c r="H100" s="492">
        <v>4210</v>
      </c>
      <c r="I100" s="345"/>
    </row>
    <row r="101" spans="1:9" ht="12.75">
      <c r="A101" s="354"/>
      <c r="B101" s="355"/>
      <c r="C101" s="366"/>
      <c r="D101" s="356" t="s">
        <v>569</v>
      </c>
      <c r="E101" s="343">
        <v>1450</v>
      </c>
      <c r="F101" s="952">
        <v>1449.07</v>
      </c>
      <c r="G101" s="344">
        <v>90003</v>
      </c>
      <c r="H101" s="492">
        <v>4210</v>
      </c>
      <c r="I101" s="345"/>
    </row>
    <row r="102" spans="1:9" ht="12.75">
      <c r="A102" s="354"/>
      <c r="B102" s="355"/>
      <c r="C102" s="366"/>
      <c r="D102" s="356" t="s">
        <v>570</v>
      </c>
      <c r="E102" s="343">
        <v>750</v>
      </c>
      <c r="F102" s="952">
        <v>747.56</v>
      </c>
      <c r="G102" s="344">
        <v>92601</v>
      </c>
      <c r="H102" s="492">
        <v>4210</v>
      </c>
      <c r="I102" s="353"/>
    </row>
    <row r="103" spans="1:9" ht="12.75">
      <c r="A103" s="354"/>
      <c r="B103" s="355"/>
      <c r="C103" s="366"/>
      <c r="D103" s="356" t="s">
        <v>571</v>
      </c>
      <c r="E103" s="343">
        <v>500</v>
      </c>
      <c r="F103" s="952">
        <v>492</v>
      </c>
      <c r="G103" s="344">
        <v>90095</v>
      </c>
      <c r="H103" s="492">
        <v>4300</v>
      </c>
      <c r="I103" s="353"/>
    </row>
    <row r="104" spans="1:9" ht="25.5">
      <c r="A104" s="354"/>
      <c r="B104" s="355"/>
      <c r="C104" s="366"/>
      <c r="D104" s="364" t="s">
        <v>572</v>
      </c>
      <c r="E104" s="343">
        <v>1966</v>
      </c>
      <c r="F104" s="952">
        <v>1961.61</v>
      </c>
      <c r="G104" s="344">
        <v>92109</v>
      </c>
      <c r="H104" s="492">
        <v>4210</v>
      </c>
      <c r="I104" s="345"/>
    </row>
    <row r="105" spans="1:9" ht="12.75">
      <c r="A105" s="354"/>
      <c r="B105" s="355"/>
      <c r="C105" s="366"/>
      <c r="D105" s="356" t="s">
        <v>573</v>
      </c>
      <c r="E105" s="343">
        <v>3500</v>
      </c>
      <c r="F105" s="952">
        <v>3480.7</v>
      </c>
      <c r="G105" s="344">
        <v>92109</v>
      </c>
      <c r="H105" s="492">
        <v>4210</v>
      </c>
      <c r="I105" s="345"/>
    </row>
    <row r="106" spans="1:9" ht="13.5" thickBot="1">
      <c r="A106" s="371"/>
      <c r="B106" s="360"/>
      <c r="C106" s="369"/>
      <c r="D106" s="362"/>
      <c r="E106" s="351">
        <f>SUM(E99:E105)</f>
        <v>12166</v>
      </c>
      <c r="F106" s="953">
        <f>SUM(F99:F105)</f>
        <v>12115.029999999999</v>
      </c>
      <c r="G106" s="352"/>
      <c r="H106" s="365"/>
      <c r="I106" s="345"/>
    </row>
    <row r="107" spans="1:9" ht="12.75">
      <c r="A107" s="354">
        <v>12</v>
      </c>
      <c r="B107" s="355" t="s">
        <v>267</v>
      </c>
      <c r="C107" s="366">
        <v>10729</v>
      </c>
      <c r="D107" s="356" t="s">
        <v>519</v>
      </c>
      <c r="E107" s="343">
        <v>3170</v>
      </c>
      <c r="F107" s="952">
        <v>3166.94</v>
      </c>
      <c r="G107" s="344">
        <v>90003</v>
      </c>
      <c r="H107" s="492">
        <v>4210</v>
      </c>
      <c r="I107" s="345"/>
    </row>
    <row r="108" spans="1:9" ht="12.75">
      <c r="A108" s="354"/>
      <c r="B108" s="355" t="s">
        <v>754</v>
      </c>
      <c r="C108" s="366"/>
      <c r="D108" s="356" t="s">
        <v>519</v>
      </c>
      <c r="E108" s="343">
        <v>100</v>
      </c>
      <c r="F108" s="952">
        <v>99</v>
      </c>
      <c r="G108" s="344">
        <v>90003</v>
      </c>
      <c r="H108" s="492">
        <v>4300</v>
      </c>
      <c r="I108" s="345"/>
    </row>
    <row r="109" spans="1:9" ht="12.75">
      <c r="A109" s="354"/>
      <c r="B109" s="964"/>
      <c r="C109" s="366"/>
      <c r="D109" s="356" t="s">
        <v>341</v>
      </c>
      <c r="E109" s="343">
        <v>2000</v>
      </c>
      <c r="F109" s="952">
        <v>1754.71</v>
      </c>
      <c r="G109" s="344">
        <v>90095</v>
      </c>
      <c r="H109" s="492">
        <v>2800</v>
      </c>
      <c r="I109" s="345"/>
    </row>
    <row r="110" spans="1:9" ht="12.75">
      <c r="A110" s="354"/>
      <c r="B110" s="357"/>
      <c r="C110" s="366"/>
      <c r="D110" s="356" t="s">
        <v>574</v>
      </c>
      <c r="E110" s="343">
        <v>3500</v>
      </c>
      <c r="F110" s="952">
        <v>3380.58</v>
      </c>
      <c r="G110" s="344">
        <v>92109</v>
      </c>
      <c r="H110" s="492">
        <v>4210</v>
      </c>
      <c r="I110" s="345"/>
    </row>
    <row r="111" spans="1:9" ht="12.75">
      <c r="A111" s="354"/>
      <c r="B111" s="357"/>
      <c r="C111" s="366"/>
      <c r="D111" s="356" t="s">
        <v>575</v>
      </c>
      <c r="E111" s="343">
        <v>779</v>
      </c>
      <c r="F111" s="952">
        <v>779</v>
      </c>
      <c r="G111" s="344">
        <v>90003</v>
      </c>
      <c r="H111" s="492">
        <v>4170</v>
      </c>
      <c r="I111" s="345"/>
    </row>
    <row r="112" spans="1:9" ht="12.75">
      <c r="A112" s="354"/>
      <c r="B112" s="357"/>
      <c r="C112" s="366"/>
      <c r="D112" s="803" t="s">
        <v>342</v>
      </c>
      <c r="E112" s="382">
        <v>1180</v>
      </c>
      <c r="F112" s="955">
        <v>1179.55</v>
      </c>
      <c r="G112" s="383">
        <v>92109</v>
      </c>
      <c r="H112" s="492">
        <v>4210</v>
      </c>
      <c r="I112" s="345"/>
    </row>
    <row r="113" spans="1:11" ht="13.5" thickBot="1">
      <c r="A113" s="371"/>
      <c r="B113" s="360"/>
      <c r="C113" s="373"/>
      <c r="D113" s="804"/>
      <c r="E113" s="805">
        <f>SUM(E107:E112)</f>
        <v>10729</v>
      </c>
      <c r="F113" s="956">
        <f>SUM(F107:F112)</f>
        <v>10359.779999999999</v>
      </c>
      <c r="G113" s="806"/>
      <c r="H113" s="957"/>
      <c r="I113" s="345"/>
      <c r="K113" s="954"/>
    </row>
    <row r="114" spans="1:22" s="493" customFormat="1" ht="13.5" thickBot="1">
      <c r="A114" s="339">
        <v>13</v>
      </c>
      <c r="B114" s="340" t="s">
        <v>268</v>
      </c>
      <c r="C114" s="366">
        <v>14767</v>
      </c>
      <c r="D114" s="814" t="s">
        <v>576</v>
      </c>
      <c r="E114" s="807">
        <v>2767</v>
      </c>
      <c r="F114" s="958">
        <v>2693.17</v>
      </c>
      <c r="G114" s="808">
        <v>90003</v>
      </c>
      <c r="H114" s="492">
        <v>4210</v>
      </c>
      <c r="I114" s="333"/>
      <c r="J114" s="330"/>
      <c r="K114" s="330"/>
      <c r="L114" s="330"/>
      <c r="M114" s="330"/>
      <c r="N114" s="330"/>
      <c r="O114" s="330"/>
      <c r="P114" s="330"/>
      <c r="Q114" s="330"/>
      <c r="R114" s="330"/>
      <c r="S114" s="330"/>
      <c r="T114" s="330"/>
      <c r="U114" s="330"/>
      <c r="V114" s="329"/>
    </row>
    <row r="115" spans="1:9" ht="25.5">
      <c r="A115" s="339"/>
      <c r="B115" s="340"/>
      <c r="C115" s="366"/>
      <c r="D115" s="346" t="s">
        <v>577</v>
      </c>
      <c r="E115" s="343">
        <v>5000</v>
      </c>
      <c r="F115" s="952">
        <v>5000</v>
      </c>
      <c r="G115" s="344">
        <v>92109</v>
      </c>
      <c r="H115" s="492">
        <v>6060</v>
      </c>
      <c r="I115" s="330"/>
    </row>
    <row r="116" spans="1:9" ht="25.5">
      <c r="A116" s="339"/>
      <c r="B116" s="340"/>
      <c r="C116" s="366"/>
      <c r="D116" s="346" t="s">
        <v>577</v>
      </c>
      <c r="E116" s="343">
        <v>3000</v>
      </c>
      <c r="F116" s="952">
        <v>3000</v>
      </c>
      <c r="G116" s="344">
        <v>92109</v>
      </c>
      <c r="H116" s="492">
        <v>4210</v>
      </c>
      <c r="I116" s="330"/>
    </row>
    <row r="117" spans="1:9" ht="12.75">
      <c r="A117" s="339"/>
      <c r="B117" s="340"/>
      <c r="C117" s="366"/>
      <c r="D117" s="342" t="s">
        <v>336</v>
      </c>
      <c r="E117" s="343">
        <v>2000</v>
      </c>
      <c r="F117" s="952">
        <v>2000</v>
      </c>
      <c r="G117" s="344">
        <v>92109</v>
      </c>
      <c r="H117" s="492">
        <v>4210</v>
      </c>
      <c r="I117" s="330"/>
    </row>
    <row r="118" spans="1:21" ht="12.75">
      <c r="A118" s="339"/>
      <c r="B118" s="340"/>
      <c r="C118" s="366"/>
      <c r="D118" s="815" t="s">
        <v>578</v>
      </c>
      <c r="E118" s="382">
        <v>2000</v>
      </c>
      <c r="F118" s="955">
        <v>2000</v>
      </c>
      <c r="G118" s="383">
        <v>92601</v>
      </c>
      <c r="H118" s="492">
        <v>4210</v>
      </c>
      <c r="I118" s="330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13.5" thickBot="1">
      <c r="A119" s="375"/>
      <c r="B119" s="348"/>
      <c r="C119" s="369"/>
      <c r="D119" s="811"/>
      <c r="E119" s="805">
        <f>SUM(E114:E118)</f>
        <v>14767</v>
      </c>
      <c r="F119" s="956">
        <f>SUM(F114:F118)</f>
        <v>14693.17</v>
      </c>
      <c r="G119" s="806"/>
      <c r="H119" s="957"/>
      <c r="I119" s="330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9" ht="12.75">
      <c r="A120" s="354">
        <v>14</v>
      </c>
      <c r="B120" s="355" t="s">
        <v>270</v>
      </c>
      <c r="C120" s="366">
        <v>24777</v>
      </c>
      <c r="D120" s="499" t="s">
        <v>579</v>
      </c>
      <c r="E120" s="807">
        <v>1000</v>
      </c>
      <c r="F120" s="958">
        <v>1000</v>
      </c>
      <c r="G120" s="808">
        <v>92109</v>
      </c>
      <c r="H120" s="492">
        <v>4210</v>
      </c>
      <c r="I120" s="330"/>
    </row>
    <row r="121" spans="1:9" ht="12.75">
      <c r="A121" s="354"/>
      <c r="B121" s="355"/>
      <c r="C121" s="366"/>
      <c r="D121" s="356" t="s">
        <v>580</v>
      </c>
      <c r="E121" s="343">
        <v>300</v>
      </c>
      <c r="F121" s="952">
        <v>300</v>
      </c>
      <c r="G121" s="344">
        <v>92109</v>
      </c>
      <c r="H121" s="492">
        <v>4210</v>
      </c>
      <c r="I121" s="330"/>
    </row>
    <row r="122" spans="1:9" ht="12.75">
      <c r="A122" s="354"/>
      <c r="B122" s="357"/>
      <c r="C122" s="372"/>
      <c r="D122" s="356" t="s">
        <v>581</v>
      </c>
      <c r="E122" s="343">
        <v>300</v>
      </c>
      <c r="F122" s="952">
        <v>299</v>
      </c>
      <c r="G122" s="344">
        <v>92109</v>
      </c>
      <c r="H122" s="492">
        <v>4210</v>
      </c>
      <c r="I122" s="330"/>
    </row>
    <row r="123" spans="1:9" ht="12.75">
      <c r="A123" s="354"/>
      <c r="B123" s="357"/>
      <c r="C123" s="372"/>
      <c r="D123" s="356" t="s">
        <v>582</v>
      </c>
      <c r="E123" s="343">
        <v>1000</v>
      </c>
      <c r="F123" s="952">
        <v>999.99</v>
      </c>
      <c r="G123" s="344">
        <v>75412</v>
      </c>
      <c r="H123" s="492">
        <v>4210</v>
      </c>
      <c r="I123" s="330"/>
    </row>
    <row r="124" spans="1:9" ht="12.75">
      <c r="A124" s="354"/>
      <c r="B124" s="355"/>
      <c r="C124" s="372"/>
      <c r="D124" s="356" t="s">
        <v>583</v>
      </c>
      <c r="E124" s="343">
        <v>3200</v>
      </c>
      <c r="F124" s="952">
        <v>3198.59</v>
      </c>
      <c r="G124" s="344">
        <v>92109</v>
      </c>
      <c r="H124" s="492">
        <v>4210</v>
      </c>
      <c r="I124" s="330"/>
    </row>
    <row r="125" spans="1:9" ht="12.75">
      <c r="A125" s="354"/>
      <c r="B125" s="355"/>
      <c r="C125" s="372"/>
      <c r="D125" s="356" t="s">
        <v>584</v>
      </c>
      <c r="E125" s="343">
        <v>1000</v>
      </c>
      <c r="F125" s="952">
        <v>999.01</v>
      </c>
      <c r="G125" s="344">
        <v>92601</v>
      </c>
      <c r="H125" s="492">
        <v>4210</v>
      </c>
      <c r="I125" s="330"/>
    </row>
    <row r="126" spans="1:9" ht="12.75">
      <c r="A126" s="354"/>
      <c r="B126" s="355"/>
      <c r="C126" s="372"/>
      <c r="D126" s="356" t="s">
        <v>585</v>
      </c>
      <c r="E126" s="343">
        <v>1090</v>
      </c>
      <c r="F126" s="952">
        <v>1089.08</v>
      </c>
      <c r="G126" s="344">
        <v>90003</v>
      </c>
      <c r="H126" s="492">
        <v>4210</v>
      </c>
      <c r="I126" s="345"/>
    </row>
    <row r="127" spans="1:9" ht="12.75">
      <c r="A127" s="354"/>
      <c r="B127" s="355"/>
      <c r="C127" s="372"/>
      <c r="D127" s="356" t="s">
        <v>585</v>
      </c>
      <c r="E127" s="343">
        <v>2110</v>
      </c>
      <c r="F127" s="952">
        <v>2110</v>
      </c>
      <c r="G127" s="344">
        <v>90003</v>
      </c>
      <c r="H127" s="492">
        <v>4170</v>
      </c>
      <c r="I127" s="345"/>
    </row>
    <row r="128" spans="1:9" ht="12.75">
      <c r="A128" s="354"/>
      <c r="B128" s="357"/>
      <c r="C128" s="372"/>
      <c r="D128" s="356" t="s">
        <v>586</v>
      </c>
      <c r="E128" s="343">
        <v>1200</v>
      </c>
      <c r="F128" s="952">
        <v>1200</v>
      </c>
      <c r="G128" s="344">
        <v>60095</v>
      </c>
      <c r="H128" s="492">
        <v>4170</v>
      </c>
      <c r="I128" s="345"/>
    </row>
    <row r="129" spans="1:9" ht="12.75">
      <c r="A129" s="354"/>
      <c r="B129" s="357"/>
      <c r="C129" s="372"/>
      <c r="D129" s="356" t="s">
        <v>544</v>
      </c>
      <c r="E129" s="343">
        <v>13577</v>
      </c>
      <c r="F129" s="952">
        <v>13577</v>
      </c>
      <c r="G129" s="344">
        <v>60016</v>
      </c>
      <c r="H129" s="492">
        <v>6050</v>
      </c>
      <c r="I129" s="353"/>
    </row>
    <row r="130" spans="1:9" ht="13.5" thickBot="1">
      <c r="A130" s="371"/>
      <c r="B130" s="360"/>
      <c r="C130" s="373"/>
      <c r="D130" s="362"/>
      <c r="E130" s="351">
        <f>SUM(E120:E129)</f>
        <v>24777</v>
      </c>
      <c r="F130" s="953">
        <f>SUM(F120:F129)</f>
        <v>24772.67</v>
      </c>
      <c r="G130" s="352"/>
      <c r="H130" s="365"/>
      <c r="I130" s="345"/>
    </row>
    <row r="131" spans="1:9" ht="12.75">
      <c r="A131" s="354">
        <v>15</v>
      </c>
      <c r="B131" s="355" t="s">
        <v>271</v>
      </c>
      <c r="C131" s="366">
        <v>24777</v>
      </c>
      <c r="D131" s="356" t="s">
        <v>529</v>
      </c>
      <c r="E131" s="343">
        <v>5500</v>
      </c>
      <c r="F131" s="952">
        <v>5450.51</v>
      </c>
      <c r="G131" s="344">
        <v>92109</v>
      </c>
      <c r="H131" s="492">
        <v>4210</v>
      </c>
      <c r="I131" s="345"/>
    </row>
    <row r="132" spans="1:9" ht="12.75">
      <c r="A132" s="354"/>
      <c r="B132" s="357"/>
      <c r="C132" s="366"/>
      <c r="D132" s="356" t="s">
        <v>587</v>
      </c>
      <c r="E132" s="343">
        <v>5200</v>
      </c>
      <c r="F132" s="952">
        <v>5200</v>
      </c>
      <c r="G132" s="344">
        <v>90003</v>
      </c>
      <c r="H132" s="492">
        <v>4300</v>
      </c>
      <c r="I132" s="345"/>
    </row>
    <row r="133" spans="1:9" ht="12.75">
      <c r="A133" s="354"/>
      <c r="B133" s="357"/>
      <c r="C133" s="366"/>
      <c r="D133" s="356" t="s">
        <v>587</v>
      </c>
      <c r="E133" s="343">
        <v>1377</v>
      </c>
      <c r="F133" s="952">
        <v>1332.35</v>
      </c>
      <c r="G133" s="344">
        <v>90003</v>
      </c>
      <c r="H133" s="492">
        <v>4210</v>
      </c>
      <c r="I133" s="345"/>
    </row>
    <row r="134" spans="1:10" ht="12.75">
      <c r="A134" s="354"/>
      <c r="B134" s="357"/>
      <c r="C134" s="366"/>
      <c r="D134" s="356" t="s">
        <v>588</v>
      </c>
      <c r="E134" s="343">
        <v>1000</v>
      </c>
      <c r="F134" s="952">
        <v>999.96</v>
      </c>
      <c r="G134" s="344">
        <v>92601</v>
      </c>
      <c r="H134" s="492">
        <v>4210</v>
      </c>
      <c r="I134" s="345"/>
      <c r="J134" s="713"/>
    </row>
    <row r="135" spans="1:10" ht="12.75">
      <c r="A135" s="354"/>
      <c r="B135" s="357"/>
      <c r="C135" s="366"/>
      <c r="D135" s="356" t="s">
        <v>588</v>
      </c>
      <c r="E135" s="343">
        <v>4500</v>
      </c>
      <c r="F135" s="952">
        <v>4500</v>
      </c>
      <c r="G135" s="344">
        <v>92601</v>
      </c>
      <c r="H135" s="492">
        <v>6060</v>
      </c>
      <c r="I135" s="345"/>
      <c r="J135" s="713"/>
    </row>
    <row r="136" spans="1:9" ht="12.75">
      <c r="A136" s="354"/>
      <c r="B136" s="357"/>
      <c r="C136" s="366"/>
      <c r="D136" s="356" t="s">
        <v>549</v>
      </c>
      <c r="E136" s="343">
        <v>1500</v>
      </c>
      <c r="F136" s="952">
        <v>1500</v>
      </c>
      <c r="G136" s="344">
        <v>75412</v>
      </c>
      <c r="H136" s="492">
        <v>4210</v>
      </c>
      <c r="I136" s="345"/>
    </row>
    <row r="137" spans="1:9" ht="12.75">
      <c r="A137" s="354"/>
      <c r="B137" s="357"/>
      <c r="C137" s="366"/>
      <c r="D137" s="356" t="s">
        <v>589</v>
      </c>
      <c r="E137" s="343">
        <v>1200</v>
      </c>
      <c r="F137" s="952">
        <v>1192.47</v>
      </c>
      <c r="G137" s="344">
        <v>92109</v>
      </c>
      <c r="H137" s="492">
        <v>4210</v>
      </c>
      <c r="I137" s="345"/>
    </row>
    <row r="138" spans="1:9" ht="12.75">
      <c r="A138" s="354"/>
      <c r="B138" s="357"/>
      <c r="C138" s="366"/>
      <c r="D138" s="356" t="s">
        <v>590</v>
      </c>
      <c r="E138" s="343">
        <v>500</v>
      </c>
      <c r="F138" s="952">
        <v>499.74</v>
      </c>
      <c r="G138" s="344">
        <v>92109</v>
      </c>
      <c r="H138" s="492">
        <v>4210</v>
      </c>
      <c r="I138" s="353"/>
    </row>
    <row r="139" spans="1:9" ht="12.75">
      <c r="A139" s="354"/>
      <c r="B139" s="357"/>
      <c r="C139" s="366"/>
      <c r="D139" s="356" t="s">
        <v>591</v>
      </c>
      <c r="E139" s="343">
        <v>2000</v>
      </c>
      <c r="F139" s="952">
        <v>1999.99</v>
      </c>
      <c r="G139" s="344">
        <v>92109</v>
      </c>
      <c r="H139" s="492">
        <v>4210</v>
      </c>
      <c r="I139" s="345"/>
    </row>
    <row r="140" spans="1:9" ht="12.75">
      <c r="A140" s="354"/>
      <c r="B140" s="357"/>
      <c r="C140" s="366"/>
      <c r="D140" s="364" t="s">
        <v>592</v>
      </c>
      <c r="E140" s="343">
        <v>2000</v>
      </c>
      <c r="F140" s="952">
        <v>2000</v>
      </c>
      <c r="G140" s="344">
        <v>90003</v>
      </c>
      <c r="H140" s="492">
        <v>4210</v>
      </c>
      <c r="I140" s="345"/>
    </row>
    <row r="141" spans="1:9" ht="13.5" thickBot="1">
      <c r="A141" s="371"/>
      <c r="B141" s="360"/>
      <c r="C141" s="369"/>
      <c r="D141" s="362"/>
      <c r="E141" s="351">
        <f>SUM(E131:E140)</f>
        <v>24777</v>
      </c>
      <c r="F141" s="953">
        <f>SUM(F131:F140)</f>
        <v>24675.020000000004</v>
      </c>
      <c r="G141" s="352"/>
      <c r="H141" s="365"/>
      <c r="I141" s="345"/>
    </row>
    <row r="142" spans="1:9" ht="12.75">
      <c r="A142" s="339">
        <v>16</v>
      </c>
      <c r="B142" s="340" t="s">
        <v>272</v>
      </c>
      <c r="C142" s="366">
        <v>11596</v>
      </c>
      <c r="D142" s="342" t="s">
        <v>593</v>
      </c>
      <c r="E142" s="343">
        <v>1500</v>
      </c>
      <c r="F142" s="952">
        <v>1065.41</v>
      </c>
      <c r="G142" s="344">
        <v>90003</v>
      </c>
      <c r="H142" s="492">
        <v>4210</v>
      </c>
      <c r="I142" s="345"/>
    </row>
    <row r="143" spans="1:9" ht="12.75">
      <c r="A143" s="339"/>
      <c r="B143" s="340"/>
      <c r="C143" s="366"/>
      <c r="D143" s="346" t="s">
        <v>587</v>
      </c>
      <c r="E143" s="343">
        <v>796</v>
      </c>
      <c r="F143" s="952">
        <v>792.17</v>
      </c>
      <c r="G143" s="344">
        <v>90003</v>
      </c>
      <c r="H143" s="492">
        <v>4210</v>
      </c>
      <c r="I143" s="345"/>
    </row>
    <row r="144" spans="1:9" ht="12.75">
      <c r="A144" s="339"/>
      <c r="B144" s="340"/>
      <c r="C144" s="366"/>
      <c r="D144" s="342" t="s">
        <v>337</v>
      </c>
      <c r="E144" s="343">
        <v>2000</v>
      </c>
      <c r="F144" s="952">
        <v>1996</v>
      </c>
      <c r="G144" s="344">
        <v>92601</v>
      </c>
      <c r="H144" s="492">
        <v>4210</v>
      </c>
      <c r="I144" s="345"/>
    </row>
    <row r="145" spans="1:9" ht="12.75">
      <c r="A145" s="339"/>
      <c r="B145" s="340"/>
      <c r="C145" s="366"/>
      <c r="D145" s="342" t="s">
        <v>594</v>
      </c>
      <c r="E145" s="343">
        <v>1500</v>
      </c>
      <c r="F145" s="952">
        <v>1500</v>
      </c>
      <c r="G145" s="344">
        <v>90003</v>
      </c>
      <c r="H145" s="492">
        <v>4170</v>
      </c>
      <c r="I145" s="345"/>
    </row>
    <row r="146" spans="1:9" ht="12.75">
      <c r="A146" s="339"/>
      <c r="B146" s="340"/>
      <c r="C146" s="366"/>
      <c r="D146" s="342" t="s">
        <v>595</v>
      </c>
      <c r="E146" s="343">
        <v>4000</v>
      </c>
      <c r="F146" s="952">
        <v>4000</v>
      </c>
      <c r="G146" s="344">
        <v>92109</v>
      </c>
      <c r="H146" s="492">
        <v>4210</v>
      </c>
      <c r="I146" s="345"/>
    </row>
    <row r="147" spans="1:9" ht="12.75">
      <c r="A147" s="339"/>
      <c r="B147" s="340"/>
      <c r="C147" s="366"/>
      <c r="D147" s="810" t="s">
        <v>341</v>
      </c>
      <c r="E147" s="382">
        <v>1800</v>
      </c>
      <c r="F147" s="955">
        <v>1735.78</v>
      </c>
      <c r="G147" s="383">
        <v>90095</v>
      </c>
      <c r="H147" s="492">
        <v>2800</v>
      </c>
      <c r="I147" s="345"/>
    </row>
    <row r="148" spans="1:9" ht="13.5" thickBot="1">
      <c r="A148" s="347"/>
      <c r="B148" s="348"/>
      <c r="C148" s="377"/>
      <c r="D148" s="811"/>
      <c r="E148" s="805">
        <f>SUM(E142:E147)</f>
        <v>11596</v>
      </c>
      <c r="F148" s="956">
        <f>SUM(F142:F147)</f>
        <v>11089.36</v>
      </c>
      <c r="G148" s="806"/>
      <c r="H148" s="957"/>
      <c r="I148" s="345"/>
    </row>
    <row r="149" spans="1:9" ht="12.75">
      <c r="A149" s="354">
        <v>17</v>
      </c>
      <c r="B149" s="385" t="s">
        <v>273</v>
      </c>
      <c r="C149" s="386">
        <v>10283</v>
      </c>
      <c r="D149" s="816" t="s">
        <v>587</v>
      </c>
      <c r="E149" s="817">
        <v>1200</v>
      </c>
      <c r="F149" s="965">
        <v>1192.26</v>
      </c>
      <c r="G149" s="818">
        <v>90003</v>
      </c>
      <c r="H149" s="494">
        <v>4210</v>
      </c>
      <c r="I149" s="345"/>
    </row>
    <row r="150" spans="1:9" ht="12.75">
      <c r="A150" s="354"/>
      <c r="B150" s="385"/>
      <c r="C150" s="386"/>
      <c r="D150" s="816" t="s">
        <v>587</v>
      </c>
      <c r="E150" s="817">
        <v>1900</v>
      </c>
      <c r="F150" s="965">
        <v>1900</v>
      </c>
      <c r="G150" s="818">
        <v>90003</v>
      </c>
      <c r="H150" s="494">
        <v>4170</v>
      </c>
      <c r="I150" s="345"/>
    </row>
    <row r="151" spans="1:9" ht="12.75">
      <c r="A151" s="354"/>
      <c r="B151" s="385"/>
      <c r="C151" s="386"/>
      <c r="D151" s="387" t="s">
        <v>596</v>
      </c>
      <c r="E151" s="388">
        <v>500</v>
      </c>
      <c r="F151" s="966">
        <v>497.46</v>
      </c>
      <c r="G151" s="389">
        <v>90095</v>
      </c>
      <c r="H151" s="494">
        <v>4210</v>
      </c>
      <c r="I151" s="345"/>
    </row>
    <row r="152" spans="1:9" ht="12.75">
      <c r="A152" s="354"/>
      <c r="B152" s="385"/>
      <c r="C152" s="386"/>
      <c r="D152" s="819" t="s">
        <v>341</v>
      </c>
      <c r="E152" s="820">
        <v>6683</v>
      </c>
      <c r="F152" s="967">
        <v>6660.18</v>
      </c>
      <c r="G152" s="821">
        <v>90095</v>
      </c>
      <c r="H152" s="494">
        <v>6220</v>
      </c>
      <c r="I152" s="345"/>
    </row>
    <row r="153" spans="1:9" ht="13.5" thickBot="1">
      <c r="A153" s="390"/>
      <c r="B153" s="360"/>
      <c r="C153" s="373"/>
      <c r="D153" s="804"/>
      <c r="E153" s="805">
        <f>SUM(E149:E152)</f>
        <v>10283</v>
      </c>
      <c r="F153" s="956">
        <f>SUM(F149:F152)</f>
        <v>10249.900000000001</v>
      </c>
      <c r="G153" s="806"/>
      <c r="H153" s="957"/>
      <c r="I153" s="345"/>
    </row>
    <row r="154" spans="1:9" ht="12.75">
      <c r="A154" s="354">
        <v>18</v>
      </c>
      <c r="B154" s="355" t="s">
        <v>274</v>
      </c>
      <c r="C154" s="366">
        <v>9911</v>
      </c>
      <c r="D154" s="813" t="s">
        <v>597</v>
      </c>
      <c r="E154" s="807">
        <v>3100</v>
      </c>
      <c r="F154" s="958">
        <v>3099.99</v>
      </c>
      <c r="G154" s="808">
        <v>60095</v>
      </c>
      <c r="H154" s="492">
        <v>4210</v>
      </c>
      <c r="I154" s="345"/>
    </row>
    <row r="155" spans="1:9" ht="12.75">
      <c r="A155" s="354"/>
      <c r="B155" s="355"/>
      <c r="C155" s="366"/>
      <c r="D155" s="356" t="s">
        <v>598</v>
      </c>
      <c r="E155" s="343">
        <v>3660</v>
      </c>
      <c r="F155" s="952">
        <v>1024.61</v>
      </c>
      <c r="G155" s="344">
        <v>90003</v>
      </c>
      <c r="H155" s="492">
        <v>4210</v>
      </c>
      <c r="I155" s="345"/>
    </row>
    <row r="156" spans="1:9" ht="12.75">
      <c r="A156" s="354"/>
      <c r="B156" s="355"/>
      <c r="C156" s="366"/>
      <c r="D156" s="356" t="s">
        <v>598</v>
      </c>
      <c r="E156" s="343">
        <v>340</v>
      </c>
      <c r="F156" s="952">
        <v>337.5</v>
      </c>
      <c r="G156" s="344">
        <v>90003</v>
      </c>
      <c r="H156" s="492">
        <v>4300</v>
      </c>
      <c r="I156" s="345"/>
    </row>
    <row r="157" spans="1:9" ht="12.75">
      <c r="A157" s="354"/>
      <c r="B157" s="355"/>
      <c r="C157" s="366"/>
      <c r="D157" s="803" t="s">
        <v>599</v>
      </c>
      <c r="E157" s="382">
        <v>2811</v>
      </c>
      <c r="F157" s="955">
        <v>2807.86</v>
      </c>
      <c r="G157" s="383">
        <v>90095</v>
      </c>
      <c r="H157" s="492">
        <v>2800</v>
      </c>
      <c r="I157" s="345"/>
    </row>
    <row r="158" spans="1:9" ht="13.5" thickBot="1">
      <c r="A158" s="390"/>
      <c r="B158" s="391"/>
      <c r="C158" s="373"/>
      <c r="D158" s="804"/>
      <c r="E158" s="805">
        <f>SUM(E154:E157)</f>
        <v>9911</v>
      </c>
      <c r="F158" s="956">
        <f>SUM(F154:F157)</f>
        <v>7269.959999999999</v>
      </c>
      <c r="G158" s="806"/>
      <c r="H158" s="957"/>
      <c r="I158" s="353"/>
    </row>
    <row r="159" spans="1:9" ht="12.75">
      <c r="A159" s="339">
        <v>19</v>
      </c>
      <c r="B159" s="340" t="s">
        <v>275</v>
      </c>
      <c r="C159" s="366">
        <v>24777</v>
      </c>
      <c r="D159" s="822" t="s">
        <v>600</v>
      </c>
      <c r="E159" s="807">
        <v>10277</v>
      </c>
      <c r="F159" s="958">
        <v>0</v>
      </c>
      <c r="G159" s="808">
        <v>90095</v>
      </c>
      <c r="H159" s="492">
        <v>6220</v>
      </c>
      <c r="I159" s="345"/>
    </row>
    <row r="160" spans="1:9" ht="12.75">
      <c r="A160" s="339"/>
      <c r="B160" s="340" t="s">
        <v>755</v>
      </c>
      <c r="C160" s="366"/>
      <c r="D160" s="346" t="s">
        <v>519</v>
      </c>
      <c r="E160" s="343">
        <v>900</v>
      </c>
      <c r="F160" s="952">
        <v>900</v>
      </c>
      <c r="G160" s="344">
        <v>90003</v>
      </c>
      <c r="H160" s="492">
        <v>4210</v>
      </c>
      <c r="I160" s="345"/>
    </row>
    <row r="161" spans="1:9" ht="12.75">
      <c r="A161" s="339"/>
      <c r="B161" s="340"/>
      <c r="C161" s="366"/>
      <c r="D161" s="346" t="s">
        <v>519</v>
      </c>
      <c r="E161" s="343">
        <v>2600</v>
      </c>
      <c r="F161" s="952">
        <v>2600</v>
      </c>
      <c r="G161" s="344">
        <v>90003</v>
      </c>
      <c r="H161" s="492">
        <v>4300</v>
      </c>
      <c r="I161" s="345"/>
    </row>
    <row r="162" spans="1:9" ht="12.75">
      <c r="A162" s="339"/>
      <c r="B162" s="340"/>
      <c r="C162" s="366"/>
      <c r="D162" s="346" t="s">
        <v>520</v>
      </c>
      <c r="E162" s="343">
        <v>441</v>
      </c>
      <c r="F162" s="952">
        <v>427.66</v>
      </c>
      <c r="G162" s="344">
        <v>92109</v>
      </c>
      <c r="H162" s="492">
        <v>4210</v>
      </c>
      <c r="I162" s="345"/>
    </row>
    <row r="163" spans="1:9" ht="12.75">
      <c r="A163" s="339"/>
      <c r="B163" s="340"/>
      <c r="C163" s="366"/>
      <c r="D163" s="346" t="s">
        <v>520</v>
      </c>
      <c r="E163" s="343">
        <v>2950</v>
      </c>
      <c r="F163" s="952">
        <v>2950</v>
      </c>
      <c r="G163" s="344">
        <v>92109</v>
      </c>
      <c r="H163" s="492">
        <v>4170</v>
      </c>
      <c r="I163" s="345"/>
    </row>
    <row r="164" spans="1:9" ht="12.75">
      <c r="A164" s="339"/>
      <c r="B164" s="340"/>
      <c r="C164" s="366"/>
      <c r="D164" s="346" t="s">
        <v>520</v>
      </c>
      <c r="E164" s="343">
        <v>533</v>
      </c>
      <c r="F164" s="952">
        <v>504.45</v>
      </c>
      <c r="G164" s="344">
        <v>92109</v>
      </c>
      <c r="H164" s="492">
        <v>4110</v>
      </c>
      <c r="I164" s="345"/>
    </row>
    <row r="165" spans="1:9" ht="12.75">
      <c r="A165" s="339"/>
      <c r="B165" s="340"/>
      <c r="C165" s="366"/>
      <c r="D165" s="346" t="s">
        <v>520</v>
      </c>
      <c r="E165" s="343">
        <v>76</v>
      </c>
      <c r="F165" s="952">
        <v>0</v>
      </c>
      <c r="G165" s="344">
        <v>92109</v>
      </c>
      <c r="H165" s="492">
        <v>4120</v>
      </c>
      <c r="I165" s="345"/>
    </row>
    <row r="166" spans="1:9" ht="12.75">
      <c r="A166" s="339"/>
      <c r="B166" s="340"/>
      <c r="C166" s="366"/>
      <c r="D166" s="346" t="s">
        <v>336</v>
      </c>
      <c r="E166" s="343">
        <v>2000</v>
      </c>
      <c r="F166" s="952">
        <v>1949</v>
      </c>
      <c r="G166" s="344">
        <v>92109</v>
      </c>
      <c r="H166" s="492">
        <v>4210</v>
      </c>
      <c r="I166" s="345"/>
    </row>
    <row r="167" spans="1:9" ht="12.75">
      <c r="A167" s="339"/>
      <c r="B167" s="340"/>
      <c r="C167" s="366"/>
      <c r="D167" s="346" t="s">
        <v>601</v>
      </c>
      <c r="E167" s="343">
        <v>2500</v>
      </c>
      <c r="F167" s="952">
        <v>2498.51</v>
      </c>
      <c r="G167" s="344">
        <v>75412</v>
      </c>
      <c r="H167" s="492">
        <v>4210</v>
      </c>
      <c r="I167" s="345"/>
    </row>
    <row r="168" spans="1:9" ht="12.75">
      <c r="A168" s="339"/>
      <c r="B168" s="340"/>
      <c r="C168" s="366"/>
      <c r="D168" s="346" t="s">
        <v>602</v>
      </c>
      <c r="E168" s="343">
        <v>1000</v>
      </c>
      <c r="F168" s="952">
        <v>1000</v>
      </c>
      <c r="G168" s="344">
        <v>92601</v>
      </c>
      <c r="H168" s="492">
        <v>4170</v>
      </c>
      <c r="I168" s="345"/>
    </row>
    <row r="169" spans="1:9" ht="12.75">
      <c r="A169" s="339"/>
      <c r="B169" s="340"/>
      <c r="C169" s="366"/>
      <c r="D169" s="346" t="s">
        <v>603</v>
      </c>
      <c r="E169" s="343">
        <v>1475</v>
      </c>
      <c r="F169" s="952">
        <v>1466.99</v>
      </c>
      <c r="G169" s="344">
        <v>92109</v>
      </c>
      <c r="H169" s="492">
        <v>4210</v>
      </c>
      <c r="I169" s="353"/>
    </row>
    <row r="170" spans="1:9" ht="12.75">
      <c r="A170" s="339"/>
      <c r="B170" s="340"/>
      <c r="C170" s="366"/>
      <c r="D170" s="346" t="s">
        <v>603</v>
      </c>
      <c r="E170" s="343">
        <v>25</v>
      </c>
      <c r="F170" s="952">
        <v>25</v>
      </c>
      <c r="G170" s="344">
        <v>92109</v>
      </c>
      <c r="H170" s="492">
        <v>4300</v>
      </c>
      <c r="I170" s="353"/>
    </row>
    <row r="171" spans="1:11" ht="13.5" thickBot="1">
      <c r="A171" s="347"/>
      <c r="B171" s="348"/>
      <c r="C171" s="373"/>
      <c r="D171" s="350"/>
      <c r="E171" s="351">
        <f>SUM(E159:E170)</f>
        <v>24777</v>
      </c>
      <c r="F171" s="953">
        <f>SUM(F159:F170)</f>
        <v>14321.61</v>
      </c>
      <c r="G171" s="352"/>
      <c r="H171" s="365"/>
      <c r="I171" s="345"/>
      <c r="K171" s="954"/>
    </row>
    <row r="172" spans="1:9" ht="12.75">
      <c r="A172" s="378">
        <v>20</v>
      </c>
      <c r="B172" s="379" t="s">
        <v>276</v>
      </c>
      <c r="C172" s="367">
        <v>8177</v>
      </c>
      <c r="D172" s="342" t="s">
        <v>604</v>
      </c>
      <c r="E172" s="343">
        <v>900</v>
      </c>
      <c r="F172" s="952">
        <v>900</v>
      </c>
      <c r="G172" s="344">
        <v>90003</v>
      </c>
      <c r="H172" s="492">
        <v>4170</v>
      </c>
      <c r="I172" s="345"/>
    </row>
    <row r="173" spans="1:9" ht="12.75">
      <c r="A173" s="378"/>
      <c r="B173" s="379"/>
      <c r="C173" s="367"/>
      <c r="D173" s="342" t="s">
        <v>605</v>
      </c>
      <c r="E173" s="343">
        <v>500</v>
      </c>
      <c r="F173" s="952">
        <v>450</v>
      </c>
      <c r="G173" s="344">
        <v>92601</v>
      </c>
      <c r="H173" s="492">
        <v>4300</v>
      </c>
      <c r="I173" s="345"/>
    </row>
    <row r="174" spans="1:9" ht="12.75">
      <c r="A174" s="378"/>
      <c r="B174" s="379"/>
      <c r="C174" s="367"/>
      <c r="D174" s="346" t="s">
        <v>606</v>
      </c>
      <c r="E174" s="343">
        <v>500</v>
      </c>
      <c r="F174" s="952">
        <v>0</v>
      </c>
      <c r="G174" s="344">
        <v>90095</v>
      </c>
      <c r="H174" s="492">
        <v>2800</v>
      </c>
      <c r="I174" s="345"/>
    </row>
    <row r="175" spans="1:9" ht="12.75">
      <c r="A175" s="378"/>
      <c r="B175" s="379"/>
      <c r="C175" s="367"/>
      <c r="D175" s="346" t="s">
        <v>607</v>
      </c>
      <c r="E175" s="343">
        <v>500</v>
      </c>
      <c r="F175" s="952">
        <v>486.4</v>
      </c>
      <c r="G175" s="344">
        <v>90003</v>
      </c>
      <c r="H175" s="492">
        <v>4210</v>
      </c>
      <c r="I175" s="345"/>
    </row>
    <row r="176" spans="1:9" ht="12.75">
      <c r="A176" s="378"/>
      <c r="B176" s="379"/>
      <c r="C176" s="367"/>
      <c r="D176" s="342" t="s">
        <v>608</v>
      </c>
      <c r="E176" s="343">
        <v>1500</v>
      </c>
      <c r="F176" s="952">
        <v>1498.5</v>
      </c>
      <c r="G176" s="344">
        <v>92109</v>
      </c>
      <c r="H176" s="492">
        <v>4210</v>
      </c>
      <c r="I176" s="345"/>
    </row>
    <row r="177" spans="1:9" ht="12.75">
      <c r="A177" s="378"/>
      <c r="B177" s="379"/>
      <c r="C177" s="367"/>
      <c r="D177" s="342" t="s">
        <v>609</v>
      </c>
      <c r="E177" s="343">
        <v>1000</v>
      </c>
      <c r="F177" s="952">
        <v>1000</v>
      </c>
      <c r="G177" s="344">
        <v>90095</v>
      </c>
      <c r="H177" s="492">
        <v>4210</v>
      </c>
      <c r="I177" s="345"/>
    </row>
    <row r="178" spans="1:9" ht="12.75">
      <c r="A178" s="378"/>
      <c r="B178" s="392"/>
      <c r="C178" s="367"/>
      <c r="D178" s="342" t="s">
        <v>610</v>
      </c>
      <c r="E178" s="382">
        <v>3243</v>
      </c>
      <c r="F178" s="955">
        <v>3242.19</v>
      </c>
      <c r="G178" s="968">
        <v>90095</v>
      </c>
      <c r="H178" s="812">
        <v>4210</v>
      </c>
      <c r="I178" s="345"/>
    </row>
    <row r="179" spans="1:9" ht="12.75">
      <c r="A179" s="378"/>
      <c r="B179" s="392"/>
      <c r="C179" s="367"/>
      <c r="D179" s="342" t="s">
        <v>610</v>
      </c>
      <c r="E179" s="382">
        <v>34</v>
      </c>
      <c r="F179" s="955">
        <v>0</v>
      </c>
      <c r="G179" s="968">
        <v>90095</v>
      </c>
      <c r="H179" s="812">
        <v>4300</v>
      </c>
      <c r="I179" s="345"/>
    </row>
    <row r="180" spans="1:9" ht="13.5" thickBot="1">
      <c r="A180" s="393"/>
      <c r="B180" s="376"/>
      <c r="C180" s="394"/>
      <c r="D180" s="362"/>
      <c r="E180" s="351">
        <f>SUM(E172:E179)</f>
        <v>8177</v>
      </c>
      <c r="F180" s="953">
        <f>SUM(F172:F179)</f>
        <v>7577.09</v>
      </c>
      <c r="G180" s="352"/>
      <c r="H180" s="365"/>
      <c r="I180" s="345"/>
    </row>
    <row r="181" spans="1:9" ht="12.75">
      <c r="A181" s="354">
        <v>21</v>
      </c>
      <c r="B181" s="355" t="s">
        <v>277</v>
      </c>
      <c r="C181" s="341">
        <v>10828</v>
      </c>
      <c r="D181" s="356" t="s">
        <v>539</v>
      </c>
      <c r="E181" s="343">
        <v>7000</v>
      </c>
      <c r="F181" s="952">
        <v>7000</v>
      </c>
      <c r="G181" s="344">
        <v>60016</v>
      </c>
      <c r="H181" s="492">
        <v>6050</v>
      </c>
      <c r="I181" s="345"/>
    </row>
    <row r="182" spans="1:9" ht="12.75">
      <c r="A182" s="354"/>
      <c r="B182" s="355"/>
      <c r="C182" s="341"/>
      <c r="D182" s="356" t="s">
        <v>611</v>
      </c>
      <c r="E182" s="343">
        <v>800</v>
      </c>
      <c r="F182" s="952">
        <v>800</v>
      </c>
      <c r="G182" s="344">
        <v>90003</v>
      </c>
      <c r="H182" s="492">
        <v>4170</v>
      </c>
      <c r="I182" s="345"/>
    </row>
    <row r="183" spans="1:9" ht="12.75">
      <c r="A183" s="354"/>
      <c r="B183" s="357"/>
      <c r="C183" s="341"/>
      <c r="D183" s="364" t="s">
        <v>574</v>
      </c>
      <c r="E183" s="343">
        <v>1000</v>
      </c>
      <c r="F183" s="952">
        <v>999.95</v>
      </c>
      <c r="G183" s="344">
        <v>92109</v>
      </c>
      <c r="H183" s="492">
        <v>4210</v>
      </c>
      <c r="I183" s="345"/>
    </row>
    <row r="184" spans="1:9" ht="12.75">
      <c r="A184" s="354"/>
      <c r="B184" s="357"/>
      <c r="C184" s="341"/>
      <c r="D184" s="823" t="s">
        <v>338</v>
      </c>
      <c r="E184" s="382">
        <v>2028</v>
      </c>
      <c r="F184" s="955">
        <v>2027.6</v>
      </c>
      <c r="G184" s="383">
        <v>90003</v>
      </c>
      <c r="H184" s="492">
        <v>4210</v>
      </c>
      <c r="I184" s="345"/>
    </row>
    <row r="185" spans="1:9" ht="13.5" thickBot="1">
      <c r="A185" s="371"/>
      <c r="B185" s="360"/>
      <c r="C185" s="395"/>
      <c r="D185" s="804"/>
      <c r="E185" s="805">
        <f>SUM(E181:E184)</f>
        <v>10828</v>
      </c>
      <c r="F185" s="956">
        <f>SUM(F181:F184)</f>
        <v>10827.550000000001</v>
      </c>
      <c r="G185" s="806"/>
      <c r="H185" s="957"/>
      <c r="I185" s="345"/>
    </row>
    <row r="186" spans="1:9" ht="12.75">
      <c r="A186" s="354">
        <v>22</v>
      </c>
      <c r="B186" s="355" t="s">
        <v>278</v>
      </c>
      <c r="C186" s="341">
        <v>10853</v>
      </c>
      <c r="D186" s="499" t="s">
        <v>612</v>
      </c>
      <c r="E186" s="807">
        <v>1500</v>
      </c>
      <c r="F186" s="958">
        <v>1500</v>
      </c>
      <c r="G186" s="808">
        <v>90003</v>
      </c>
      <c r="H186" s="492">
        <v>4170</v>
      </c>
      <c r="I186" s="345"/>
    </row>
    <row r="187" spans="1:9" ht="12.75">
      <c r="A187" s="354"/>
      <c r="B187" s="355"/>
      <c r="C187" s="341"/>
      <c r="D187" s="356" t="s">
        <v>613</v>
      </c>
      <c r="E187" s="343">
        <v>1910</v>
      </c>
      <c r="F187" s="952">
        <v>1886.44</v>
      </c>
      <c r="G187" s="344">
        <v>90003</v>
      </c>
      <c r="H187" s="492">
        <v>4210</v>
      </c>
      <c r="I187" s="345"/>
    </row>
    <row r="188" spans="1:9" ht="12.75">
      <c r="A188" s="354"/>
      <c r="B188" s="355"/>
      <c r="C188" s="341"/>
      <c r="D188" s="356" t="s">
        <v>613</v>
      </c>
      <c r="E188" s="343">
        <v>1090</v>
      </c>
      <c r="F188" s="952">
        <v>1090</v>
      </c>
      <c r="G188" s="344">
        <v>90003</v>
      </c>
      <c r="H188" s="492">
        <v>4270</v>
      </c>
      <c r="I188" s="345"/>
    </row>
    <row r="189" spans="1:9" ht="12.75">
      <c r="A189" s="354"/>
      <c r="B189" s="355"/>
      <c r="C189" s="341"/>
      <c r="D189" s="356" t="s">
        <v>343</v>
      </c>
      <c r="E189" s="343">
        <v>5000</v>
      </c>
      <c r="F189" s="952">
        <v>4999.95</v>
      </c>
      <c r="G189" s="344">
        <v>92601</v>
      </c>
      <c r="H189" s="492">
        <v>6060</v>
      </c>
      <c r="I189" s="345"/>
    </row>
    <row r="190" spans="1:9" ht="12.75">
      <c r="A190" s="354"/>
      <c r="B190" s="357"/>
      <c r="C190" s="341"/>
      <c r="D190" s="356" t="s">
        <v>344</v>
      </c>
      <c r="E190" s="343">
        <v>500</v>
      </c>
      <c r="F190" s="952">
        <v>494.49</v>
      </c>
      <c r="G190" s="344">
        <v>90095</v>
      </c>
      <c r="H190" s="492">
        <v>4210</v>
      </c>
      <c r="I190" s="345"/>
    </row>
    <row r="191" spans="1:9" ht="12.75">
      <c r="A191" s="354"/>
      <c r="B191" s="357"/>
      <c r="C191" s="341"/>
      <c r="D191" s="803" t="s">
        <v>345</v>
      </c>
      <c r="E191" s="382">
        <v>853</v>
      </c>
      <c r="F191" s="955">
        <v>851.21</v>
      </c>
      <c r="G191" s="383">
        <v>92109</v>
      </c>
      <c r="H191" s="492">
        <v>4210</v>
      </c>
      <c r="I191" s="353"/>
    </row>
    <row r="192" spans="1:9" ht="13.5" thickBot="1">
      <c r="A192" s="371"/>
      <c r="B192" s="360"/>
      <c r="C192" s="395"/>
      <c r="D192" s="804"/>
      <c r="E192" s="805">
        <f>SUM(E186:E191)</f>
        <v>10853</v>
      </c>
      <c r="F192" s="956">
        <f>SUM(F186:F191)</f>
        <v>10822.09</v>
      </c>
      <c r="G192" s="806"/>
      <c r="H192" s="957"/>
      <c r="I192" s="345"/>
    </row>
    <row r="193" spans="1:9" ht="12.75">
      <c r="A193" s="354">
        <v>23</v>
      </c>
      <c r="B193" s="355" t="s">
        <v>279</v>
      </c>
      <c r="C193" s="341">
        <v>11373</v>
      </c>
      <c r="D193" s="813" t="s">
        <v>614</v>
      </c>
      <c r="E193" s="807">
        <v>8000</v>
      </c>
      <c r="F193" s="958">
        <v>7997.12</v>
      </c>
      <c r="G193" s="808">
        <v>92601</v>
      </c>
      <c r="H193" s="492">
        <v>6050</v>
      </c>
      <c r="I193" s="345"/>
    </row>
    <row r="194" spans="1:9" ht="12.75">
      <c r="A194" s="354"/>
      <c r="B194" s="355"/>
      <c r="C194" s="341"/>
      <c r="D194" s="356" t="s">
        <v>615</v>
      </c>
      <c r="E194" s="343">
        <v>800</v>
      </c>
      <c r="F194" s="952">
        <v>800</v>
      </c>
      <c r="G194" s="344">
        <v>90003</v>
      </c>
      <c r="H194" s="492">
        <v>4210</v>
      </c>
      <c r="I194" s="345"/>
    </row>
    <row r="195" spans="1:9" ht="12.75">
      <c r="A195" s="354"/>
      <c r="B195" s="355"/>
      <c r="C195" s="341"/>
      <c r="D195" s="356" t="s">
        <v>615</v>
      </c>
      <c r="E195" s="343">
        <v>1000</v>
      </c>
      <c r="F195" s="952">
        <v>1000</v>
      </c>
      <c r="G195" s="344">
        <v>90003</v>
      </c>
      <c r="H195" s="492">
        <v>4170</v>
      </c>
      <c r="I195" s="345"/>
    </row>
    <row r="196" spans="1:9" ht="12.75">
      <c r="A196" s="354"/>
      <c r="B196" s="355"/>
      <c r="C196" s="341"/>
      <c r="D196" s="356" t="s">
        <v>616</v>
      </c>
      <c r="E196" s="343">
        <v>1300</v>
      </c>
      <c r="F196" s="952">
        <v>1296.56</v>
      </c>
      <c r="G196" s="344">
        <v>92109</v>
      </c>
      <c r="H196" s="492">
        <v>4210</v>
      </c>
      <c r="I196" s="345"/>
    </row>
    <row r="197" spans="1:9" ht="12.75">
      <c r="A197" s="354"/>
      <c r="B197" s="355"/>
      <c r="C197" s="341"/>
      <c r="D197" s="803" t="s">
        <v>617</v>
      </c>
      <c r="E197" s="382">
        <v>273</v>
      </c>
      <c r="F197" s="955">
        <v>273</v>
      </c>
      <c r="G197" s="383">
        <v>92109</v>
      </c>
      <c r="H197" s="492">
        <v>4210</v>
      </c>
      <c r="I197" s="345"/>
    </row>
    <row r="198" spans="1:9" ht="13.5" thickBot="1">
      <c r="A198" s="371"/>
      <c r="B198" s="360"/>
      <c r="C198" s="395"/>
      <c r="D198" s="804"/>
      <c r="E198" s="805">
        <f>SUM(E193:E197)</f>
        <v>11373</v>
      </c>
      <c r="F198" s="956">
        <f>SUM(F193:F197)</f>
        <v>11366.679999999998</v>
      </c>
      <c r="G198" s="806"/>
      <c r="H198" s="957"/>
      <c r="I198" s="345"/>
    </row>
    <row r="199" spans="1:13" ht="25.5">
      <c r="A199" s="354">
        <v>24</v>
      </c>
      <c r="B199" s="355" t="s">
        <v>280</v>
      </c>
      <c r="C199" s="341">
        <v>24777</v>
      </c>
      <c r="D199" s="813" t="s">
        <v>618</v>
      </c>
      <c r="E199" s="807">
        <v>9000</v>
      </c>
      <c r="F199" s="958">
        <v>8915.37</v>
      </c>
      <c r="G199" s="808">
        <v>90095</v>
      </c>
      <c r="H199" s="492">
        <v>6220</v>
      </c>
      <c r="I199" s="345"/>
      <c r="M199" s="969"/>
    </row>
    <row r="200" spans="1:9" ht="12.75">
      <c r="A200" s="354"/>
      <c r="B200" s="355" t="s">
        <v>756</v>
      </c>
      <c r="C200" s="341"/>
      <c r="D200" s="364" t="s">
        <v>519</v>
      </c>
      <c r="E200" s="343">
        <v>173</v>
      </c>
      <c r="F200" s="952">
        <v>165.02</v>
      </c>
      <c r="G200" s="344">
        <v>90003</v>
      </c>
      <c r="H200" s="492">
        <v>4110</v>
      </c>
      <c r="I200" s="345"/>
    </row>
    <row r="201" spans="1:10" ht="12.75">
      <c r="A201" s="354"/>
      <c r="B201" s="355"/>
      <c r="C201" s="341"/>
      <c r="D201" s="364" t="s">
        <v>519</v>
      </c>
      <c r="E201" s="343">
        <v>22</v>
      </c>
      <c r="F201" s="952">
        <v>6.74</v>
      </c>
      <c r="G201" s="344">
        <v>90003</v>
      </c>
      <c r="H201" s="492">
        <v>4120</v>
      </c>
      <c r="I201" s="345"/>
      <c r="J201" s="338"/>
    </row>
    <row r="202" spans="1:9" ht="12.75">
      <c r="A202" s="354"/>
      <c r="B202" s="355"/>
      <c r="C202" s="341"/>
      <c r="D202" s="364" t="s">
        <v>519</v>
      </c>
      <c r="E202" s="343">
        <v>1735</v>
      </c>
      <c r="F202" s="952">
        <v>1685</v>
      </c>
      <c r="G202" s="344">
        <v>90003</v>
      </c>
      <c r="H202" s="492">
        <v>4170</v>
      </c>
      <c r="I202" s="345"/>
    </row>
    <row r="203" spans="1:9" ht="12.75">
      <c r="A203" s="354"/>
      <c r="B203" s="355"/>
      <c r="C203" s="341"/>
      <c r="D203" s="364" t="s">
        <v>519</v>
      </c>
      <c r="E203" s="343">
        <v>2647</v>
      </c>
      <c r="F203" s="952">
        <v>2610.59</v>
      </c>
      <c r="G203" s="344">
        <v>90003</v>
      </c>
      <c r="H203" s="492">
        <v>4210</v>
      </c>
      <c r="I203" s="345"/>
    </row>
    <row r="204" spans="1:9" ht="12.75">
      <c r="A204" s="354"/>
      <c r="B204" s="355"/>
      <c r="C204" s="341"/>
      <c r="D204" s="364" t="s">
        <v>519</v>
      </c>
      <c r="E204" s="343">
        <v>300</v>
      </c>
      <c r="F204" s="952">
        <v>300</v>
      </c>
      <c r="G204" s="344">
        <v>90003</v>
      </c>
      <c r="H204" s="492">
        <v>4270</v>
      </c>
      <c r="I204" s="345"/>
    </row>
    <row r="205" spans="1:9" ht="12.75">
      <c r="A205" s="354"/>
      <c r="B205" s="355"/>
      <c r="C205" s="341"/>
      <c r="D205" s="364" t="s">
        <v>519</v>
      </c>
      <c r="E205" s="343">
        <v>1123</v>
      </c>
      <c r="F205" s="952">
        <v>1119.3</v>
      </c>
      <c r="G205" s="344">
        <v>90003</v>
      </c>
      <c r="H205" s="492">
        <v>4300</v>
      </c>
      <c r="I205" s="345"/>
    </row>
    <row r="206" spans="1:22" ht="12.75">
      <c r="A206" s="354"/>
      <c r="B206" s="355"/>
      <c r="C206" s="341"/>
      <c r="D206" s="364" t="s">
        <v>602</v>
      </c>
      <c r="E206" s="343">
        <v>1000</v>
      </c>
      <c r="F206" s="952">
        <v>1000</v>
      </c>
      <c r="G206" s="344">
        <v>92601</v>
      </c>
      <c r="H206" s="492">
        <v>4270</v>
      </c>
      <c r="I206" s="345"/>
      <c r="J206" s="824"/>
      <c r="K206" s="824"/>
      <c r="L206" s="824"/>
      <c r="M206" s="824"/>
      <c r="N206" s="824"/>
      <c r="O206" s="824"/>
      <c r="P206" s="824"/>
      <c r="Q206" s="824"/>
      <c r="R206" s="824"/>
      <c r="S206" s="824"/>
      <c r="T206" s="824"/>
      <c r="U206" s="824"/>
      <c r="V206" s="495"/>
    </row>
    <row r="207" spans="1:22" ht="12.75">
      <c r="A207" s="354"/>
      <c r="B207" s="355"/>
      <c r="C207" s="341"/>
      <c r="D207" s="364" t="s">
        <v>602</v>
      </c>
      <c r="E207" s="343">
        <v>300</v>
      </c>
      <c r="F207" s="952">
        <v>299.8</v>
      </c>
      <c r="G207" s="344">
        <v>92601</v>
      </c>
      <c r="H207" s="492">
        <v>4210</v>
      </c>
      <c r="I207" s="345"/>
      <c r="J207" s="824"/>
      <c r="K207" s="824"/>
      <c r="L207" s="824"/>
      <c r="M207" s="824"/>
      <c r="N207" s="824"/>
      <c r="O207" s="824"/>
      <c r="P207" s="824"/>
      <c r="Q207" s="824"/>
      <c r="R207" s="824"/>
      <c r="S207" s="824"/>
      <c r="T207" s="824"/>
      <c r="U207" s="824"/>
      <c r="V207" s="495"/>
    </row>
    <row r="208" spans="1:22" ht="12.75">
      <c r="A208" s="354"/>
      <c r="B208" s="355"/>
      <c r="C208" s="341"/>
      <c r="D208" s="364" t="s">
        <v>602</v>
      </c>
      <c r="E208" s="343">
        <v>1200</v>
      </c>
      <c r="F208" s="952">
        <v>1200</v>
      </c>
      <c r="G208" s="344">
        <v>92601</v>
      </c>
      <c r="H208" s="492">
        <v>4300</v>
      </c>
      <c r="I208" s="345"/>
      <c r="J208" s="824"/>
      <c r="K208" s="824"/>
      <c r="L208" s="824"/>
      <c r="M208" s="824"/>
      <c r="N208" s="824"/>
      <c r="O208" s="824"/>
      <c r="P208" s="824"/>
      <c r="Q208" s="824"/>
      <c r="R208" s="824"/>
      <c r="S208" s="824"/>
      <c r="T208" s="824"/>
      <c r="U208" s="824"/>
      <c r="V208" s="495"/>
    </row>
    <row r="209" spans="1:22" ht="12.75">
      <c r="A209" s="354"/>
      <c r="B209" s="355"/>
      <c r="C209" s="341"/>
      <c r="D209" s="364" t="s">
        <v>619</v>
      </c>
      <c r="E209" s="343">
        <v>1000</v>
      </c>
      <c r="F209" s="952">
        <v>999.28</v>
      </c>
      <c r="G209" s="344">
        <v>92109</v>
      </c>
      <c r="H209" s="492">
        <v>4210</v>
      </c>
      <c r="I209" s="345"/>
      <c r="J209" s="824"/>
      <c r="K209" s="824"/>
      <c r="L209" s="824"/>
      <c r="M209" s="824"/>
      <c r="N209" s="824"/>
      <c r="O209" s="824"/>
      <c r="P209" s="824"/>
      <c r="Q209" s="824"/>
      <c r="R209" s="824"/>
      <c r="S209" s="824"/>
      <c r="T209" s="824"/>
      <c r="U209" s="824"/>
      <c r="V209" s="495"/>
    </row>
    <row r="210" spans="1:22" ht="25.5">
      <c r="A210" s="354"/>
      <c r="B210" s="355"/>
      <c r="C210" s="341"/>
      <c r="D210" s="364" t="s">
        <v>620</v>
      </c>
      <c r="E210" s="343">
        <v>1000</v>
      </c>
      <c r="F210" s="952">
        <v>991.99</v>
      </c>
      <c r="G210" s="344">
        <v>80104</v>
      </c>
      <c r="H210" s="492">
        <v>4210</v>
      </c>
      <c r="I210" s="345"/>
      <c r="J210" s="824"/>
      <c r="K210" s="824"/>
      <c r="L210" s="824"/>
      <c r="M210" s="824"/>
      <c r="N210" s="824"/>
      <c r="O210" s="824"/>
      <c r="P210" s="824"/>
      <c r="Q210" s="824"/>
      <c r="R210" s="824"/>
      <c r="S210" s="824"/>
      <c r="T210" s="824"/>
      <c r="U210" s="824"/>
      <c r="V210" s="495"/>
    </row>
    <row r="211" spans="1:22" ht="12.75">
      <c r="A211" s="354"/>
      <c r="B211" s="355"/>
      <c r="C211" s="341"/>
      <c r="D211" s="356" t="s">
        <v>621</v>
      </c>
      <c r="E211" s="343">
        <v>1677</v>
      </c>
      <c r="F211" s="952">
        <v>1673</v>
      </c>
      <c r="G211" s="344">
        <v>92109</v>
      </c>
      <c r="H211" s="492">
        <v>4210</v>
      </c>
      <c r="I211" s="345"/>
      <c r="J211" s="824"/>
      <c r="K211" s="824"/>
      <c r="L211" s="824"/>
      <c r="M211" s="824"/>
      <c r="N211" s="824"/>
      <c r="O211" s="824"/>
      <c r="P211" s="824"/>
      <c r="Q211" s="824"/>
      <c r="R211" s="824"/>
      <c r="S211" s="824"/>
      <c r="T211" s="824"/>
      <c r="U211" s="824"/>
      <c r="V211" s="495"/>
    </row>
    <row r="212" spans="1:22" ht="12.75">
      <c r="A212" s="354"/>
      <c r="B212" s="355"/>
      <c r="C212" s="341"/>
      <c r="D212" s="803" t="s">
        <v>520</v>
      </c>
      <c r="E212" s="382">
        <v>3000</v>
      </c>
      <c r="F212" s="955">
        <v>2998.95</v>
      </c>
      <c r="G212" s="383">
        <v>92109</v>
      </c>
      <c r="H212" s="492">
        <v>4210</v>
      </c>
      <c r="I212" s="345"/>
      <c r="J212" s="824"/>
      <c r="K212" s="824"/>
      <c r="L212" s="824"/>
      <c r="M212" s="824"/>
      <c r="N212" s="824"/>
      <c r="O212" s="824"/>
      <c r="P212" s="824"/>
      <c r="Q212" s="824"/>
      <c r="R212" s="824"/>
      <c r="S212" s="824"/>
      <c r="T212" s="824"/>
      <c r="U212" s="824"/>
      <c r="V212" s="495"/>
    </row>
    <row r="213" spans="1:22" ht="12.75">
      <c r="A213" s="354"/>
      <c r="B213" s="355"/>
      <c r="C213" s="341"/>
      <c r="D213" s="803" t="s">
        <v>520</v>
      </c>
      <c r="E213" s="382">
        <v>600</v>
      </c>
      <c r="F213" s="955">
        <v>600</v>
      </c>
      <c r="G213" s="383">
        <v>92109</v>
      </c>
      <c r="H213" s="492">
        <v>4170</v>
      </c>
      <c r="I213" s="345"/>
      <c r="J213" s="824"/>
      <c r="K213" s="824"/>
      <c r="L213" s="824"/>
      <c r="M213" s="824"/>
      <c r="N213" s="824"/>
      <c r="O213" s="824"/>
      <c r="P213" s="824"/>
      <c r="Q213" s="824"/>
      <c r="R213" s="824"/>
      <c r="S213" s="824"/>
      <c r="T213" s="824"/>
      <c r="U213" s="824"/>
      <c r="V213" s="495"/>
    </row>
    <row r="214" spans="1:22" ht="13.5" thickBot="1">
      <c r="A214" s="371"/>
      <c r="B214" s="391"/>
      <c r="C214" s="396"/>
      <c r="D214" s="804"/>
      <c r="E214" s="805">
        <f>SUM(E199:E213)</f>
        <v>24777</v>
      </c>
      <c r="F214" s="956">
        <f>SUM(F199:F213)</f>
        <v>24565.04</v>
      </c>
      <c r="G214" s="806"/>
      <c r="H214" s="957"/>
      <c r="I214" s="345"/>
      <c r="J214" s="824"/>
      <c r="K214" s="970"/>
      <c r="L214" s="824"/>
      <c r="M214" s="824"/>
      <c r="N214" s="824"/>
      <c r="O214" s="824"/>
      <c r="P214" s="824"/>
      <c r="Q214" s="824"/>
      <c r="R214" s="824"/>
      <c r="S214" s="824"/>
      <c r="T214" s="824"/>
      <c r="U214" s="824"/>
      <c r="V214" s="495"/>
    </row>
    <row r="215" spans="1:9" ht="12.75">
      <c r="A215" s="380">
        <v>25</v>
      </c>
      <c r="B215" s="355" t="s">
        <v>281</v>
      </c>
      <c r="C215" s="341">
        <v>24777</v>
      </c>
      <c r="D215" s="816" t="s">
        <v>622</v>
      </c>
      <c r="E215" s="807">
        <v>2000</v>
      </c>
      <c r="F215" s="958">
        <v>1995</v>
      </c>
      <c r="G215" s="808">
        <v>92601</v>
      </c>
      <c r="H215" s="492">
        <v>4300</v>
      </c>
      <c r="I215" s="345"/>
    </row>
    <row r="216" spans="1:9" ht="12.75">
      <c r="A216" s="380"/>
      <c r="B216" s="355" t="s">
        <v>757</v>
      </c>
      <c r="C216" s="341"/>
      <c r="D216" s="387" t="s">
        <v>346</v>
      </c>
      <c r="E216" s="343">
        <v>1000</v>
      </c>
      <c r="F216" s="952">
        <v>995</v>
      </c>
      <c r="G216" s="344">
        <v>92601</v>
      </c>
      <c r="H216" s="492">
        <v>4210</v>
      </c>
      <c r="I216" s="370"/>
    </row>
    <row r="217" spans="1:9" ht="25.5">
      <c r="A217" s="380"/>
      <c r="B217" s="355"/>
      <c r="C217" s="341"/>
      <c r="D217" s="825" t="s">
        <v>623</v>
      </c>
      <c r="E217" s="343">
        <v>6000</v>
      </c>
      <c r="F217" s="952">
        <v>5999.19</v>
      </c>
      <c r="G217" s="344">
        <v>92601</v>
      </c>
      <c r="H217" s="492">
        <v>4210</v>
      </c>
      <c r="I217" s="345"/>
    </row>
    <row r="218" spans="1:9" ht="25.5">
      <c r="A218" s="380"/>
      <c r="B218" s="355"/>
      <c r="C218" s="341"/>
      <c r="D218" s="825" t="s">
        <v>623</v>
      </c>
      <c r="E218" s="343">
        <v>1000</v>
      </c>
      <c r="F218" s="952">
        <v>1000</v>
      </c>
      <c r="G218" s="344">
        <v>92601</v>
      </c>
      <c r="H218" s="492">
        <v>4300</v>
      </c>
      <c r="I218" s="345"/>
    </row>
    <row r="219" spans="1:9" ht="12.75">
      <c r="A219" s="380"/>
      <c r="B219" s="355"/>
      <c r="C219" s="341"/>
      <c r="D219" s="387" t="s">
        <v>587</v>
      </c>
      <c r="E219" s="343">
        <v>4500</v>
      </c>
      <c r="F219" s="952">
        <v>4492.62</v>
      </c>
      <c r="G219" s="344">
        <v>90003</v>
      </c>
      <c r="H219" s="492">
        <v>4210</v>
      </c>
      <c r="I219" s="345"/>
    </row>
    <row r="220" spans="1:9" ht="12.75">
      <c r="A220" s="380"/>
      <c r="B220" s="355"/>
      <c r="C220" s="341"/>
      <c r="D220" s="387" t="s">
        <v>348</v>
      </c>
      <c r="E220" s="343">
        <v>1000</v>
      </c>
      <c r="F220" s="952">
        <v>1000</v>
      </c>
      <c r="G220" s="344">
        <v>92109</v>
      </c>
      <c r="H220" s="492">
        <v>4210</v>
      </c>
      <c r="I220" s="345"/>
    </row>
    <row r="221" spans="1:9" ht="12.75">
      <c r="A221" s="380"/>
      <c r="B221" s="355"/>
      <c r="C221" s="341"/>
      <c r="D221" s="387" t="s">
        <v>349</v>
      </c>
      <c r="E221" s="343">
        <v>1300</v>
      </c>
      <c r="F221" s="952">
        <v>1299.85</v>
      </c>
      <c r="G221" s="344">
        <v>92109</v>
      </c>
      <c r="H221" s="492">
        <v>4210</v>
      </c>
      <c r="I221" s="345"/>
    </row>
    <row r="222" spans="1:9" ht="12.75">
      <c r="A222" s="380"/>
      <c r="B222" s="355"/>
      <c r="C222" s="341"/>
      <c r="D222" s="387" t="s">
        <v>349</v>
      </c>
      <c r="E222" s="343">
        <v>1700</v>
      </c>
      <c r="F222" s="952">
        <v>1700</v>
      </c>
      <c r="G222" s="344">
        <v>92109</v>
      </c>
      <c r="H222" s="492">
        <v>4170</v>
      </c>
      <c r="I222" s="345"/>
    </row>
    <row r="223" spans="1:9" ht="12.75">
      <c r="A223" s="380"/>
      <c r="B223" s="355"/>
      <c r="C223" s="341"/>
      <c r="D223" s="387" t="s">
        <v>624</v>
      </c>
      <c r="E223" s="343">
        <v>1000</v>
      </c>
      <c r="F223" s="952">
        <v>999.01</v>
      </c>
      <c r="G223" s="344">
        <v>92109</v>
      </c>
      <c r="H223" s="492">
        <v>4210</v>
      </c>
      <c r="I223" s="353"/>
    </row>
    <row r="224" spans="1:9" ht="12.75">
      <c r="A224" s="380"/>
      <c r="B224" s="355"/>
      <c r="C224" s="341"/>
      <c r="D224" s="387" t="s">
        <v>347</v>
      </c>
      <c r="E224" s="343">
        <v>220</v>
      </c>
      <c r="F224" s="952">
        <v>208</v>
      </c>
      <c r="G224" s="344">
        <v>92109</v>
      </c>
      <c r="H224" s="492">
        <v>4210</v>
      </c>
      <c r="I224" s="338"/>
    </row>
    <row r="225" spans="1:9" ht="12.75">
      <c r="A225" s="380"/>
      <c r="B225" s="355"/>
      <c r="C225" s="341"/>
      <c r="D225" s="387" t="s">
        <v>347</v>
      </c>
      <c r="E225" s="343">
        <v>780</v>
      </c>
      <c r="F225" s="952">
        <v>771</v>
      </c>
      <c r="G225" s="344">
        <v>92109</v>
      </c>
      <c r="H225" s="492">
        <v>4300</v>
      </c>
      <c r="I225" s="338"/>
    </row>
    <row r="226" spans="1:9" ht="12.75">
      <c r="A226" s="380"/>
      <c r="B226" s="355"/>
      <c r="C226" s="341"/>
      <c r="D226" s="387" t="s">
        <v>625</v>
      </c>
      <c r="E226" s="343">
        <v>727</v>
      </c>
      <c r="F226" s="952">
        <v>726.86</v>
      </c>
      <c r="G226" s="344">
        <v>92109</v>
      </c>
      <c r="H226" s="492">
        <v>4210</v>
      </c>
      <c r="I226" s="338"/>
    </row>
    <row r="227" spans="1:9" ht="12.75">
      <c r="A227" s="380"/>
      <c r="B227" s="355"/>
      <c r="C227" s="341"/>
      <c r="D227" s="387" t="s">
        <v>625</v>
      </c>
      <c r="E227" s="343">
        <v>400</v>
      </c>
      <c r="F227" s="952">
        <v>400</v>
      </c>
      <c r="G227" s="344">
        <v>92109</v>
      </c>
      <c r="H227" s="492">
        <v>4300</v>
      </c>
      <c r="I227" s="338"/>
    </row>
    <row r="228" spans="1:9" ht="12.75">
      <c r="A228" s="380"/>
      <c r="B228" s="355"/>
      <c r="C228" s="341"/>
      <c r="D228" s="387" t="s">
        <v>625</v>
      </c>
      <c r="E228" s="343">
        <v>58</v>
      </c>
      <c r="F228" s="952">
        <v>57.18</v>
      </c>
      <c r="G228" s="344">
        <v>92109</v>
      </c>
      <c r="H228" s="492">
        <v>4260</v>
      </c>
      <c r="I228" s="338"/>
    </row>
    <row r="229" spans="1:9" ht="12.75">
      <c r="A229" s="380"/>
      <c r="B229" s="355"/>
      <c r="C229" s="341"/>
      <c r="D229" s="819" t="s">
        <v>626</v>
      </c>
      <c r="E229" s="382">
        <v>2712</v>
      </c>
      <c r="F229" s="955">
        <v>2711.5</v>
      </c>
      <c r="G229" s="383">
        <v>90003</v>
      </c>
      <c r="H229" s="492">
        <v>4210</v>
      </c>
      <c r="I229" s="338"/>
    </row>
    <row r="230" spans="1:9" ht="12.75">
      <c r="A230" s="380"/>
      <c r="B230" s="355"/>
      <c r="C230" s="341"/>
      <c r="D230" s="819" t="s">
        <v>626</v>
      </c>
      <c r="E230" s="382">
        <v>380</v>
      </c>
      <c r="F230" s="955">
        <v>380</v>
      </c>
      <c r="G230" s="383">
        <v>90003</v>
      </c>
      <c r="H230" s="492">
        <v>4300</v>
      </c>
      <c r="I230" s="338"/>
    </row>
    <row r="231" spans="1:11" ht="13.5" thickBot="1">
      <c r="A231" s="371"/>
      <c r="B231" s="360"/>
      <c r="C231" s="396"/>
      <c r="D231" s="804"/>
      <c r="E231" s="805">
        <f>SUM(E215:E230)</f>
        <v>24777</v>
      </c>
      <c r="F231" s="956">
        <f>SUM(F215:F230)</f>
        <v>24735.209999999995</v>
      </c>
      <c r="G231" s="806"/>
      <c r="H231" s="957"/>
      <c r="I231" s="338"/>
      <c r="K231" s="954"/>
    </row>
    <row r="232" spans="1:8" ht="12.75">
      <c r="A232" s="380">
        <v>26</v>
      </c>
      <c r="B232" s="355" t="s">
        <v>282</v>
      </c>
      <c r="C232" s="341">
        <v>7582</v>
      </c>
      <c r="D232" s="499" t="s">
        <v>519</v>
      </c>
      <c r="E232" s="807">
        <v>1350</v>
      </c>
      <c r="F232" s="958">
        <v>1350</v>
      </c>
      <c r="G232" s="808">
        <v>90003</v>
      </c>
      <c r="H232" s="492">
        <v>4210</v>
      </c>
    </row>
    <row r="233" spans="1:9" ht="12.75">
      <c r="A233" s="380"/>
      <c r="B233" s="355" t="s">
        <v>758</v>
      </c>
      <c r="C233" s="341"/>
      <c r="D233" s="364" t="s">
        <v>574</v>
      </c>
      <c r="E233" s="343">
        <v>2400</v>
      </c>
      <c r="F233" s="952">
        <v>2394.42</v>
      </c>
      <c r="G233" s="344">
        <v>92109</v>
      </c>
      <c r="H233" s="492">
        <v>4210</v>
      </c>
      <c r="I233" s="338"/>
    </row>
    <row r="234" spans="1:9" ht="12.75">
      <c r="A234" s="380"/>
      <c r="B234" s="355"/>
      <c r="C234" s="341"/>
      <c r="D234" s="364" t="s">
        <v>627</v>
      </c>
      <c r="E234" s="343">
        <v>1750</v>
      </c>
      <c r="F234" s="952">
        <v>1750</v>
      </c>
      <c r="G234" s="344">
        <v>90003</v>
      </c>
      <c r="H234" s="492">
        <v>4170</v>
      </c>
      <c r="I234" s="338"/>
    </row>
    <row r="235" spans="1:9" ht="12.75">
      <c r="A235" s="380"/>
      <c r="B235" s="355"/>
      <c r="C235" s="341"/>
      <c r="D235" s="364" t="s">
        <v>628</v>
      </c>
      <c r="E235" s="343">
        <v>2082</v>
      </c>
      <c r="F235" s="952">
        <v>2082</v>
      </c>
      <c r="G235" s="344">
        <v>60016</v>
      </c>
      <c r="H235" s="492">
        <v>6050</v>
      </c>
      <c r="I235" s="338"/>
    </row>
    <row r="236" spans="1:11" ht="13.5" thickBot="1">
      <c r="A236" s="397"/>
      <c r="B236" s="398"/>
      <c r="C236" s="399"/>
      <c r="D236" s="400"/>
      <c r="E236" s="351">
        <f>SUM(E232:E235)</f>
        <v>7582</v>
      </c>
      <c r="F236" s="953">
        <f>SUM(F232:F235)</f>
        <v>7576.42</v>
      </c>
      <c r="G236" s="352"/>
      <c r="H236" s="365"/>
      <c r="I236" s="353"/>
      <c r="K236" s="954"/>
    </row>
    <row r="237" spans="1:10" ht="12.75">
      <c r="A237" s="401">
        <v>27</v>
      </c>
      <c r="B237" s="402" t="s">
        <v>283</v>
      </c>
      <c r="C237" s="403">
        <v>8375</v>
      </c>
      <c r="D237" s="404" t="s">
        <v>629</v>
      </c>
      <c r="E237" s="343">
        <v>2500</v>
      </c>
      <c r="F237" s="952">
        <v>2500</v>
      </c>
      <c r="G237" s="344">
        <v>92109</v>
      </c>
      <c r="H237" s="492">
        <v>4210</v>
      </c>
      <c r="I237" s="345"/>
      <c r="J237" s="345"/>
    </row>
    <row r="238" spans="1:9" ht="12.75">
      <c r="A238" s="380"/>
      <c r="B238" s="355"/>
      <c r="C238" s="341"/>
      <c r="D238" s="499" t="s">
        <v>520</v>
      </c>
      <c r="E238" s="343">
        <v>1175</v>
      </c>
      <c r="F238" s="952">
        <v>1158.81</v>
      </c>
      <c r="G238" s="344">
        <v>92109</v>
      </c>
      <c r="H238" s="492">
        <v>4210</v>
      </c>
      <c r="I238" s="345"/>
    </row>
    <row r="239" spans="1:9" ht="12.75">
      <c r="A239" s="380"/>
      <c r="B239" s="355"/>
      <c r="C239" s="341"/>
      <c r="D239" s="499" t="s">
        <v>520</v>
      </c>
      <c r="E239" s="343">
        <v>500</v>
      </c>
      <c r="F239" s="952">
        <v>500</v>
      </c>
      <c r="G239" s="344">
        <v>92109</v>
      </c>
      <c r="H239" s="492">
        <v>4170</v>
      </c>
      <c r="I239" s="345"/>
    </row>
    <row r="240" spans="1:9" ht="12.75">
      <c r="A240" s="380"/>
      <c r="B240" s="355"/>
      <c r="C240" s="341"/>
      <c r="D240" s="499" t="s">
        <v>630</v>
      </c>
      <c r="E240" s="343">
        <v>1100</v>
      </c>
      <c r="F240" s="952">
        <v>804.15</v>
      </c>
      <c r="G240" s="344">
        <v>90003</v>
      </c>
      <c r="H240" s="492">
        <v>4210</v>
      </c>
      <c r="I240" s="345"/>
    </row>
    <row r="241" spans="1:9" ht="12.75">
      <c r="A241" s="380"/>
      <c r="B241" s="355"/>
      <c r="C241" s="341"/>
      <c r="D241" s="499" t="s">
        <v>350</v>
      </c>
      <c r="E241" s="343">
        <v>400</v>
      </c>
      <c r="F241" s="952">
        <v>400</v>
      </c>
      <c r="G241" s="344">
        <v>75412</v>
      </c>
      <c r="H241" s="492">
        <v>4210</v>
      </c>
      <c r="I241" s="345"/>
    </row>
    <row r="242" spans="1:9" ht="12.75">
      <c r="A242" s="380"/>
      <c r="B242" s="355"/>
      <c r="C242" s="341"/>
      <c r="D242" s="381" t="s">
        <v>336</v>
      </c>
      <c r="E242" s="382">
        <v>2700</v>
      </c>
      <c r="F242" s="955">
        <v>2700</v>
      </c>
      <c r="G242" s="383">
        <v>92109</v>
      </c>
      <c r="H242" s="492">
        <v>4210</v>
      </c>
      <c r="I242" s="353"/>
    </row>
    <row r="243" spans="1:9" ht="13.5" thickBot="1">
      <c r="A243" s="371"/>
      <c r="B243" s="360"/>
      <c r="C243" s="395"/>
      <c r="D243" s="804"/>
      <c r="E243" s="805">
        <f>SUM(E237:E242)</f>
        <v>8375</v>
      </c>
      <c r="F243" s="956">
        <f>SUM(F237:F242)</f>
        <v>8062.959999999999</v>
      </c>
      <c r="G243" s="806"/>
      <c r="H243" s="957"/>
      <c r="I243" s="345"/>
    </row>
    <row r="244" spans="1:9" ht="12.75">
      <c r="A244" s="380">
        <v>28</v>
      </c>
      <c r="B244" s="355" t="s">
        <v>284</v>
      </c>
      <c r="C244" s="341">
        <v>7780</v>
      </c>
      <c r="D244" s="499" t="s">
        <v>631</v>
      </c>
      <c r="E244" s="807">
        <v>3890</v>
      </c>
      <c r="F244" s="958">
        <v>3890</v>
      </c>
      <c r="G244" s="808">
        <v>60016</v>
      </c>
      <c r="H244" s="492">
        <v>6050</v>
      </c>
      <c r="I244" s="345"/>
    </row>
    <row r="245" spans="1:9" ht="12.75">
      <c r="A245" s="380"/>
      <c r="B245" s="355"/>
      <c r="C245" s="341"/>
      <c r="D245" s="959" t="s">
        <v>540</v>
      </c>
      <c r="E245" s="971">
        <v>1000</v>
      </c>
      <c r="F245" s="972">
        <v>0</v>
      </c>
      <c r="G245" s="973">
        <v>90015</v>
      </c>
      <c r="H245" s="963">
        <v>6050</v>
      </c>
      <c r="I245" s="345"/>
    </row>
    <row r="246" spans="1:9" ht="12.75">
      <c r="A246" s="380"/>
      <c r="B246" s="355"/>
      <c r="C246" s="341"/>
      <c r="D246" s="356" t="s">
        <v>587</v>
      </c>
      <c r="E246" s="382">
        <v>1490</v>
      </c>
      <c r="F246" s="955">
        <v>1469.52</v>
      </c>
      <c r="G246" s="383">
        <v>90003</v>
      </c>
      <c r="H246" s="492">
        <v>4210</v>
      </c>
      <c r="I246" s="345"/>
    </row>
    <row r="247" spans="1:9" ht="12.75">
      <c r="A247" s="380"/>
      <c r="B247" s="355"/>
      <c r="C247" s="341"/>
      <c r="D247" s="356" t="s">
        <v>632</v>
      </c>
      <c r="E247" s="382">
        <v>600</v>
      </c>
      <c r="F247" s="955">
        <v>599.48</v>
      </c>
      <c r="G247" s="383">
        <v>92109</v>
      </c>
      <c r="H247" s="492">
        <v>4210</v>
      </c>
      <c r="I247" s="345"/>
    </row>
    <row r="248" spans="1:9" ht="12.75">
      <c r="A248" s="380"/>
      <c r="B248" s="355"/>
      <c r="C248" s="341"/>
      <c r="D248" s="356" t="s">
        <v>632</v>
      </c>
      <c r="E248" s="382">
        <v>400</v>
      </c>
      <c r="F248" s="955">
        <v>400</v>
      </c>
      <c r="G248" s="383">
        <v>92109</v>
      </c>
      <c r="H248" s="492">
        <v>4170</v>
      </c>
      <c r="I248" s="345"/>
    </row>
    <row r="249" spans="1:9" ht="12.75">
      <c r="A249" s="380"/>
      <c r="B249" s="355"/>
      <c r="C249" s="341"/>
      <c r="D249" s="803" t="s">
        <v>633</v>
      </c>
      <c r="E249" s="382">
        <v>400</v>
      </c>
      <c r="F249" s="955">
        <v>399.98</v>
      </c>
      <c r="G249" s="383">
        <v>90095</v>
      </c>
      <c r="H249" s="492">
        <v>2800</v>
      </c>
      <c r="I249" s="345"/>
    </row>
    <row r="250" spans="1:9" ht="13.5" thickBot="1">
      <c r="A250" s="371"/>
      <c r="B250" s="360"/>
      <c r="C250" s="395"/>
      <c r="D250" s="804"/>
      <c r="E250" s="805">
        <f>SUM(E244:E249)</f>
        <v>7780</v>
      </c>
      <c r="F250" s="956">
        <f>SUM(F244:F249)</f>
        <v>6758.98</v>
      </c>
      <c r="G250" s="806"/>
      <c r="H250" s="957"/>
      <c r="I250" s="345"/>
    </row>
    <row r="251" spans="1:9" ht="12.75">
      <c r="A251" s="380">
        <v>29</v>
      </c>
      <c r="B251" s="355" t="s">
        <v>285</v>
      </c>
      <c r="C251" s="341">
        <v>12959</v>
      </c>
      <c r="D251" s="499" t="s">
        <v>634</v>
      </c>
      <c r="E251" s="807">
        <v>700</v>
      </c>
      <c r="F251" s="958">
        <v>700</v>
      </c>
      <c r="G251" s="808">
        <v>90003</v>
      </c>
      <c r="H251" s="492">
        <v>4170</v>
      </c>
      <c r="I251" s="345"/>
    </row>
    <row r="252" spans="1:9" ht="12.75">
      <c r="A252" s="380"/>
      <c r="B252" s="357"/>
      <c r="C252" s="358"/>
      <c r="D252" s="356" t="s">
        <v>635</v>
      </c>
      <c r="E252" s="343">
        <v>1000</v>
      </c>
      <c r="F252" s="952">
        <v>971.82</v>
      </c>
      <c r="G252" s="344">
        <v>90003</v>
      </c>
      <c r="H252" s="492">
        <v>4210</v>
      </c>
      <c r="I252" s="345"/>
    </row>
    <row r="253" spans="1:9" ht="12.75">
      <c r="A253" s="380"/>
      <c r="B253" s="357"/>
      <c r="C253" s="358"/>
      <c r="D253" s="959" t="s">
        <v>636</v>
      </c>
      <c r="E253" s="960">
        <v>300</v>
      </c>
      <c r="F253" s="961">
        <v>0</v>
      </c>
      <c r="G253" s="962">
        <v>90003</v>
      </c>
      <c r="H253" s="963">
        <v>4210</v>
      </c>
      <c r="I253" s="345"/>
    </row>
    <row r="254" spans="1:9" ht="12.75">
      <c r="A254" s="380"/>
      <c r="B254" s="357"/>
      <c r="C254" s="358"/>
      <c r="D254" s="356" t="s">
        <v>637</v>
      </c>
      <c r="E254" s="343">
        <v>2500</v>
      </c>
      <c r="F254" s="952">
        <v>2499.99</v>
      </c>
      <c r="G254" s="344">
        <v>92109</v>
      </c>
      <c r="H254" s="492">
        <v>4300</v>
      </c>
      <c r="I254" s="353"/>
    </row>
    <row r="255" spans="1:22" s="495" customFormat="1" ht="12.75">
      <c r="A255" s="380"/>
      <c r="B255" s="357"/>
      <c r="C255" s="358"/>
      <c r="D255" s="959" t="s">
        <v>638</v>
      </c>
      <c r="E255" s="960">
        <v>500</v>
      </c>
      <c r="F255" s="961">
        <v>0</v>
      </c>
      <c r="G255" s="962">
        <v>92109</v>
      </c>
      <c r="H255" s="963">
        <v>4210</v>
      </c>
      <c r="I255" s="345"/>
      <c r="J255" s="330"/>
      <c r="K255" s="330"/>
      <c r="L255" s="330"/>
      <c r="M255" s="330"/>
      <c r="N255" s="330"/>
      <c r="O255" s="330"/>
      <c r="P255" s="330"/>
      <c r="Q255" s="330"/>
      <c r="R255" s="330"/>
      <c r="S255" s="330"/>
      <c r="T255" s="330"/>
      <c r="U255" s="330"/>
      <c r="V255" s="329"/>
    </row>
    <row r="256" spans="1:22" s="495" customFormat="1" ht="12.75">
      <c r="A256" s="380"/>
      <c r="B256" s="357"/>
      <c r="C256" s="358"/>
      <c r="D256" s="803" t="s">
        <v>639</v>
      </c>
      <c r="E256" s="382">
        <v>7959</v>
      </c>
      <c r="F256" s="955">
        <v>7959</v>
      </c>
      <c r="G256" s="383">
        <v>92109</v>
      </c>
      <c r="H256" s="492">
        <v>4270</v>
      </c>
      <c r="I256" s="345"/>
      <c r="J256" s="330"/>
      <c r="K256" s="330"/>
      <c r="L256" s="330"/>
      <c r="M256" s="330"/>
      <c r="N256" s="330"/>
      <c r="O256" s="330"/>
      <c r="P256" s="330"/>
      <c r="Q256" s="330"/>
      <c r="R256" s="330"/>
      <c r="S256" s="330"/>
      <c r="T256" s="330"/>
      <c r="U256" s="330"/>
      <c r="V256" s="329"/>
    </row>
    <row r="257" spans="1:22" s="495" customFormat="1" ht="13.5" thickBot="1">
      <c r="A257" s="405"/>
      <c r="B257" s="406"/>
      <c r="C257" s="396"/>
      <c r="D257" s="804"/>
      <c r="E257" s="805">
        <f>SUM(E251:E256)</f>
        <v>12959</v>
      </c>
      <c r="F257" s="956">
        <f>SUM(F251:F256)</f>
        <v>12130.81</v>
      </c>
      <c r="G257" s="806"/>
      <c r="H257" s="957"/>
      <c r="I257" s="345"/>
      <c r="J257" s="330"/>
      <c r="K257" s="330"/>
      <c r="L257" s="330"/>
      <c r="M257" s="330"/>
      <c r="N257" s="330"/>
      <c r="O257" s="330"/>
      <c r="P257" s="330"/>
      <c r="Q257" s="330"/>
      <c r="R257" s="330"/>
      <c r="S257" s="330"/>
      <c r="T257" s="330"/>
      <c r="U257" s="330"/>
      <c r="V257" s="329"/>
    </row>
    <row r="258" spans="1:22" s="495" customFormat="1" ht="12.75">
      <c r="A258" s="530">
        <v>30</v>
      </c>
      <c r="B258" s="500" t="s">
        <v>286</v>
      </c>
      <c r="C258" s="531">
        <v>10084</v>
      </c>
      <c r="D258" s="814" t="s">
        <v>540</v>
      </c>
      <c r="E258" s="807">
        <v>5000</v>
      </c>
      <c r="F258" s="958">
        <v>5000</v>
      </c>
      <c r="G258" s="808">
        <v>90015</v>
      </c>
      <c r="H258" s="492">
        <v>6050</v>
      </c>
      <c r="I258" s="345"/>
      <c r="J258" s="330"/>
      <c r="K258" s="330"/>
      <c r="L258" s="330"/>
      <c r="M258" s="330"/>
      <c r="N258" s="330"/>
      <c r="O258" s="330"/>
      <c r="P258" s="330"/>
      <c r="Q258" s="330"/>
      <c r="R258" s="330"/>
      <c r="S258" s="330"/>
      <c r="T258" s="330"/>
      <c r="U258" s="330"/>
      <c r="V258" s="329"/>
    </row>
    <row r="259" spans="1:22" s="495" customFormat="1" ht="12.75">
      <c r="A259" s="378"/>
      <c r="B259" s="374"/>
      <c r="C259" s="341"/>
      <c r="D259" s="342" t="s">
        <v>587</v>
      </c>
      <c r="E259" s="343">
        <v>2200</v>
      </c>
      <c r="F259" s="952">
        <v>2177.18</v>
      </c>
      <c r="G259" s="384">
        <v>90003</v>
      </c>
      <c r="H259" s="812">
        <v>4210</v>
      </c>
      <c r="I259" s="345"/>
      <c r="J259" s="330"/>
      <c r="K259" s="330"/>
      <c r="L259" s="330"/>
      <c r="M259" s="330"/>
      <c r="N259" s="330"/>
      <c r="O259" s="330"/>
      <c r="P259" s="330"/>
      <c r="Q259" s="330"/>
      <c r="R259" s="330"/>
      <c r="S259" s="330"/>
      <c r="T259" s="330"/>
      <c r="U259" s="330"/>
      <c r="V259" s="329"/>
    </row>
    <row r="260" spans="1:22" s="495" customFormat="1" ht="12.75">
      <c r="A260" s="378"/>
      <c r="B260" s="374"/>
      <c r="C260" s="358"/>
      <c r="D260" s="346" t="s">
        <v>529</v>
      </c>
      <c r="E260" s="343">
        <v>2284</v>
      </c>
      <c r="F260" s="952">
        <v>2282.39</v>
      </c>
      <c r="G260" s="344">
        <v>92109</v>
      </c>
      <c r="H260" s="492">
        <v>4210</v>
      </c>
      <c r="I260" s="345"/>
      <c r="J260" s="330"/>
      <c r="K260" s="330"/>
      <c r="L260" s="330"/>
      <c r="M260" s="330"/>
      <c r="N260" s="330"/>
      <c r="O260" s="330"/>
      <c r="P260" s="330"/>
      <c r="Q260" s="330"/>
      <c r="R260" s="330"/>
      <c r="S260" s="330"/>
      <c r="T260" s="330"/>
      <c r="U260" s="330"/>
      <c r="V260" s="329"/>
    </row>
    <row r="261" spans="1:22" s="495" customFormat="1" ht="12.75">
      <c r="A261" s="378"/>
      <c r="B261" s="374"/>
      <c r="C261" s="358"/>
      <c r="D261" s="346" t="s">
        <v>529</v>
      </c>
      <c r="E261" s="343">
        <v>600</v>
      </c>
      <c r="F261" s="952">
        <v>600</v>
      </c>
      <c r="G261" s="344">
        <v>92109</v>
      </c>
      <c r="H261" s="492">
        <v>4300</v>
      </c>
      <c r="I261" s="345"/>
      <c r="J261" s="330"/>
      <c r="K261" s="330"/>
      <c r="L261" s="330"/>
      <c r="M261" s="330"/>
      <c r="N261" s="330"/>
      <c r="O261" s="330"/>
      <c r="P261" s="330"/>
      <c r="Q261" s="330"/>
      <c r="R261" s="330"/>
      <c r="S261" s="330"/>
      <c r="T261" s="330"/>
      <c r="U261" s="330"/>
      <c r="V261" s="329"/>
    </row>
    <row r="262" spans="1:22" s="495" customFormat="1" ht="13.5" thickBot="1">
      <c r="A262" s="375"/>
      <c r="B262" s="348"/>
      <c r="C262" s="396"/>
      <c r="D262" s="350"/>
      <c r="E262" s="351">
        <f>SUM(E258:E261)</f>
        <v>10084</v>
      </c>
      <c r="F262" s="953">
        <f>SUM(F258:F261)</f>
        <v>10059.57</v>
      </c>
      <c r="G262" s="352"/>
      <c r="H262" s="365"/>
      <c r="I262" s="353"/>
      <c r="J262" s="330"/>
      <c r="K262" s="330"/>
      <c r="L262" s="330"/>
      <c r="M262" s="330"/>
      <c r="N262" s="330"/>
      <c r="O262" s="330"/>
      <c r="P262" s="330"/>
      <c r="Q262" s="330"/>
      <c r="R262" s="330"/>
      <c r="S262" s="330"/>
      <c r="T262" s="330"/>
      <c r="U262" s="330"/>
      <c r="V262" s="329"/>
    </row>
    <row r="263" spans="1:9" ht="12.75">
      <c r="A263" s="380">
        <v>31</v>
      </c>
      <c r="B263" s="355" t="s">
        <v>287</v>
      </c>
      <c r="C263" s="341">
        <v>24777</v>
      </c>
      <c r="D263" s="356" t="s">
        <v>640</v>
      </c>
      <c r="E263" s="343">
        <v>10000</v>
      </c>
      <c r="F263" s="952">
        <v>9999</v>
      </c>
      <c r="G263" s="344">
        <v>60095</v>
      </c>
      <c r="H263" s="492">
        <v>4300</v>
      </c>
      <c r="I263" s="345"/>
    </row>
    <row r="264" spans="1:9" ht="12.75">
      <c r="A264" s="380"/>
      <c r="B264" s="355" t="s">
        <v>759</v>
      </c>
      <c r="C264" s="341"/>
      <c r="D264" s="356" t="s">
        <v>641</v>
      </c>
      <c r="E264" s="343">
        <v>2330</v>
      </c>
      <c r="F264" s="952">
        <v>2330</v>
      </c>
      <c r="G264" s="344">
        <v>92109</v>
      </c>
      <c r="H264" s="492">
        <v>4210</v>
      </c>
      <c r="I264" s="345"/>
    </row>
    <row r="265" spans="1:9" ht="12.75">
      <c r="A265" s="380"/>
      <c r="B265" s="355"/>
      <c r="C265" s="341"/>
      <c r="D265" s="356" t="s">
        <v>641</v>
      </c>
      <c r="E265" s="343">
        <v>1670</v>
      </c>
      <c r="F265" s="952">
        <v>1669.94</v>
      </c>
      <c r="G265" s="344">
        <v>92109</v>
      </c>
      <c r="H265" s="492">
        <v>4300</v>
      </c>
      <c r="I265" s="345"/>
    </row>
    <row r="266" spans="1:9" ht="12.75">
      <c r="A266" s="380"/>
      <c r="B266" s="355"/>
      <c r="C266" s="341"/>
      <c r="D266" s="356" t="s">
        <v>642</v>
      </c>
      <c r="E266" s="343">
        <v>4000</v>
      </c>
      <c r="F266" s="952">
        <v>3998.44</v>
      </c>
      <c r="G266" s="344">
        <v>92109</v>
      </c>
      <c r="H266" s="492">
        <v>4210</v>
      </c>
      <c r="I266" s="345"/>
    </row>
    <row r="267" spans="1:9" ht="12.75">
      <c r="A267" s="380"/>
      <c r="B267" s="355"/>
      <c r="C267" s="341"/>
      <c r="D267" s="356" t="s">
        <v>643</v>
      </c>
      <c r="E267" s="343">
        <v>1000</v>
      </c>
      <c r="F267" s="952">
        <v>827.64</v>
      </c>
      <c r="G267" s="344">
        <v>90003</v>
      </c>
      <c r="H267" s="492">
        <v>4210</v>
      </c>
      <c r="I267" s="345"/>
    </row>
    <row r="268" spans="1:8" ht="12.75">
      <c r="A268" s="380"/>
      <c r="B268" s="357"/>
      <c r="C268" s="358"/>
      <c r="D268" s="356" t="s">
        <v>644</v>
      </c>
      <c r="E268" s="343">
        <v>2000</v>
      </c>
      <c r="F268" s="952">
        <f>1227.8+772.2</f>
        <v>2000</v>
      </c>
      <c r="G268" s="344">
        <v>90095</v>
      </c>
      <c r="H268" s="492">
        <v>4210</v>
      </c>
    </row>
    <row r="269" spans="1:9" ht="12.75">
      <c r="A269" s="380"/>
      <c r="B269" s="357"/>
      <c r="C269" s="363"/>
      <c r="D269" s="356" t="s">
        <v>645</v>
      </c>
      <c r="E269" s="343">
        <v>777</v>
      </c>
      <c r="F269" s="952">
        <v>777</v>
      </c>
      <c r="G269" s="344">
        <v>92109</v>
      </c>
      <c r="H269" s="492">
        <v>4210</v>
      </c>
      <c r="I269" s="353"/>
    </row>
    <row r="270" spans="1:9" ht="12.75">
      <c r="A270" s="380"/>
      <c r="B270" s="357"/>
      <c r="C270" s="363"/>
      <c r="D270" s="803" t="s">
        <v>646</v>
      </c>
      <c r="E270" s="343">
        <v>3000</v>
      </c>
      <c r="F270" s="952">
        <v>3000</v>
      </c>
      <c r="G270" s="344">
        <v>60016</v>
      </c>
      <c r="H270" s="492">
        <v>6050</v>
      </c>
      <c r="I270" s="345"/>
    </row>
    <row r="271" spans="1:11" ht="13.5" thickBot="1">
      <c r="A271" s="390"/>
      <c r="B271" s="391"/>
      <c r="C271" s="394"/>
      <c r="D271" s="804"/>
      <c r="E271" s="351">
        <f>SUM(E263:E270)</f>
        <v>24777</v>
      </c>
      <c r="F271" s="953">
        <f>SUM(F263:F270)</f>
        <v>24602.02</v>
      </c>
      <c r="G271" s="352"/>
      <c r="H271" s="365"/>
      <c r="I271" s="345"/>
      <c r="K271" s="954"/>
    </row>
    <row r="272" spans="1:9" ht="12.75">
      <c r="A272" s="378">
        <v>32</v>
      </c>
      <c r="B272" s="379" t="s">
        <v>647</v>
      </c>
      <c r="C272" s="367">
        <v>12413</v>
      </c>
      <c r="D272" s="814" t="s">
        <v>648</v>
      </c>
      <c r="E272" s="343">
        <v>400</v>
      </c>
      <c r="F272" s="952">
        <v>400</v>
      </c>
      <c r="G272" s="344">
        <v>60095</v>
      </c>
      <c r="H272" s="492">
        <v>4170</v>
      </c>
      <c r="I272" s="345"/>
    </row>
    <row r="273" spans="1:9" ht="12.75">
      <c r="A273" s="378"/>
      <c r="B273" s="379" t="s">
        <v>760</v>
      </c>
      <c r="C273" s="367"/>
      <c r="D273" s="342" t="s">
        <v>351</v>
      </c>
      <c r="E273" s="343">
        <v>300</v>
      </c>
      <c r="F273" s="952">
        <v>298.48</v>
      </c>
      <c r="G273" s="344">
        <v>75412</v>
      </c>
      <c r="H273" s="492">
        <v>4210</v>
      </c>
      <c r="I273" s="345"/>
    </row>
    <row r="274" spans="1:9" ht="12.75">
      <c r="A274" s="378"/>
      <c r="B274" s="379"/>
      <c r="C274" s="367"/>
      <c r="D274" s="342" t="s">
        <v>352</v>
      </c>
      <c r="E274" s="343">
        <v>200</v>
      </c>
      <c r="F274" s="952">
        <v>200</v>
      </c>
      <c r="G274" s="344">
        <v>92109</v>
      </c>
      <c r="H274" s="492">
        <v>4210</v>
      </c>
      <c r="I274" s="345"/>
    </row>
    <row r="275" spans="1:9" ht="12.75">
      <c r="A275" s="378"/>
      <c r="B275" s="379"/>
      <c r="C275" s="367"/>
      <c r="D275" s="342" t="s">
        <v>544</v>
      </c>
      <c r="E275" s="343">
        <v>6213</v>
      </c>
      <c r="F275" s="952">
        <v>6213</v>
      </c>
      <c r="G275" s="344">
        <v>60016</v>
      </c>
      <c r="H275" s="492">
        <v>6050</v>
      </c>
      <c r="I275" s="353"/>
    </row>
    <row r="276" spans="1:9" ht="12.75">
      <c r="A276" s="378"/>
      <c r="B276" s="379"/>
      <c r="C276" s="367"/>
      <c r="D276" s="342" t="s">
        <v>649</v>
      </c>
      <c r="E276" s="343">
        <v>3900</v>
      </c>
      <c r="F276" s="952">
        <v>3000</v>
      </c>
      <c r="G276" s="344">
        <v>90015</v>
      </c>
      <c r="H276" s="492">
        <v>6050</v>
      </c>
      <c r="I276" s="345"/>
    </row>
    <row r="277" spans="1:9" ht="12.75">
      <c r="A277" s="378"/>
      <c r="B277" s="379"/>
      <c r="C277" s="367"/>
      <c r="D277" s="342" t="s">
        <v>650</v>
      </c>
      <c r="E277" s="343">
        <v>600</v>
      </c>
      <c r="F277" s="952">
        <v>594.57</v>
      </c>
      <c r="G277" s="344">
        <v>92601</v>
      </c>
      <c r="H277" s="492">
        <v>4210</v>
      </c>
      <c r="I277" s="345"/>
    </row>
    <row r="278" spans="1:9" ht="12.75">
      <c r="A278" s="378"/>
      <c r="B278" s="379"/>
      <c r="C278" s="367"/>
      <c r="D278" s="342" t="s">
        <v>353</v>
      </c>
      <c r="E278" s="343">
        <v>600</v>
      </c>
      <c r="F278" s="952">
        <v>600</v>
      </c>
      <c r="G278" s="344">
        <v>90003</v>
      </c>
      <c r="H278" s="492">
        <v>4170</v>
      </c>
      <c r="I278" s="345"/>
    </row>
    <row r="279" spans="1:13" ht="12.75">
      <c r="A279" s="378"/>
      <c r="B279" s="379"/>
      <c r="C279" s="367"/>
      <c r="D279" s="810" t="s">
        <v>342</v>
      </c>
      <c r="E279" s="343">
        <v>200</v>
      </c>
      <c r="F279" s="952">
        <v>199.54</v>
      </c>
      <c r="G279" s="344">
        <v>92109</v>
      </c>
      <c r="H279" s="492">
        <v>4210</v>
      </c>
      <c r="I279" s="345"/>
      <c r="M279" s="974"/>
    </row>
    <row r="280" spans="1:11" ht="13.5" thickBot="1">
      <c r="A280" s="375"/>
      <c r="B280" s="376"/>
      <c r="C280" s="377"/>
      <c r="D280" s="811"/>
      <c r="E280" s="351">
        <f>SUM(E272:E279)</f>
        <v>12413</v>
      </c>
      <c r="F280" s="953">
        <f>SUM(F272:F279)</f>
        <v>11505.59</v>
      </c>
      <c r="G280" s="352"/>
      <c r="H280" s="365"/>
      <c r="I280" s="345"/>
      <c r="K280" s="954"/>
    </row>
    <row r="281" spans="1:9" ht="12.75">
      <c r="A281" s="380">
        <v>33</v>
      </c>
      <c r="B281" s="407" t="s">
        <v>288</v>
      </c>
      <c r="C281" s="367">
        <v>7780</v>
      </c>
      <c r="D281" s="499" t="s">
        <v>651</v>
      </c>
      <c r="E281" s="343">
        <v>1650</v>
      </c>
      <c r="F281" s="952">
        <v>1617.45</v>
      </c>
      <c r="G281" s="344">
        <v>90095</v>
      </c>
      <c r="H281" s="492">
        <v>2800</v>
      </c>
      <c r="I281" s="353"/>
    </row>
    <row r="282" spans="1:9" ht="25.5">
      <c r="A282" s="380"/>
      <c r="B282" s="407"/>
      <c r="C282" s="367"/>
      <c r="D282" s="364" t="s">
        <v>652</v>
      </c>
      <c r="E282" s="343">
        <v>400</v>
      </c>
      <c r="F282" s="952">
        <v>210</v>
      </c>
      <c r="G282" s="344">
        <v>90003</v>
      </c>
      <c r="H282" s="492">
        <v>4210</v>
      </c>
      <c r="I282" s="345"/>
    </row>
    <row r="283" spans="1:9" ht="25.5">
      <c r="A283" s="380"/>
      <c r="B283" s="407"/>
      <c r="C283" s="367"/>
      <c r="D283" s="364" t="s">
        <v>652</v>
      </c>
      <c r="E283" s="343">
        <v>1700</v>
      </c>
      <c r="F283" s="952">
        <v>1700</v>
      </c>
      <c r="G283" s="344">
        <v>90003</v>
      </c>
      <c r="H283" s="492">
        <v>4170</v>
      </c>
      <c r="I283" s="345"/>
    </row>
    <row r="284" spans="1:9" ht="12.75">
      <c r="A284" s="380"/>
      <c r="B284" s="407"/>
      <c r="C284" s="367"/>
      <c r="D284" s="356" t="s">
        <v>653</v>
      </c>
      <c r="E284" s="343">
        <v>1830</v>
      </c>
      <c r="F284" s="952">
        <v>1829.99</v>
      </c>
      <c r="G284" s="344">
        <v>90095</v>
      </c>
      <c r="H284" s="492">
        <v>4210</v>
      </c>
      <c r="I284" s="345"/>
    </row>
    <row r="285" spans="1:9" ht="12.75">
      <c r="A285" s="380"/>
      <c r="B285" s="407"/>
      <c r="C285" s="367"/>
      <c r="D285" s="803" t="s">
        <v>354</v>
      </c>
      <c r="E285" s="343">
        <v>1200</v>
      </c>
      <c r="F285" s="952">
        <v>1200</v>
      </c>
      <c r="G285" s="345">
        <v>92109</v>
      </c>
      <c r="H285" s="975">
        <v>4170</v>
      </c>
      <c r="I285" s="345"/>
    </row>
    <row r="286" spans="1:9" ht="12.75">
      <c r="A286" s="380"/>
      <c r="B286" s="407"/>
      <c r="C286" s="367"/>
      <c r="D286" s="803" t="s">
        <v>354</v>
      </c>
      <c r="E286" s="343">
        <v>1000</v>
      </c>
      <c r="F286" s="952">
        <v>999.12</v>
      </c>
      <c r="G286" s="344">
        <v>92109</v>
      </c>
      <c r="H286" s="492">
        <v>4210</v>
      </c>
      <c r="I286" s="345"/>
    </row>
    <row r="287" spans="1:9" ht="13.5" thickBot="1">
      <c r="A287" s="371"/>
      <c r="B287" s="391"/>
      <c r="C287" s="377"/>
      <c r="D287" s="804" t="s">
        <v>258</v>
      </c>
      <c r="E287" s="351">
        <f>SUM(E281:E286)</f>
        <v>7780</v>
      </c>
      <c r="F287" s="953">
        <f>SUM(F281:F286)</f>
        <v>7556.5599999999995</v>
      </c>
      <c r="G287" s="352"/>
      <c r="H287" s="365"/>
      <c r="I287" s="345"/>
    </row>
    <row r="288" spans="1:9" ht="13.5" thickBot="1">
      <c r="A288" s="1294"/>
      <c r="B288" s="1295" t="s">
        <v>289</v>
      </c>
      <c r="C288" s="1296">
        <f>SUM(C11:C281)</f>
        <v>505782</v>
      </c>
      <c r="D288" s="1298"/>
      <c r="E288" s="1300">
        <f>E17+E24+E33+E42+E53+E64+E76+E83+E88+E98+E106+E113+E119+E130+E141+E148+E153+E158+E171+E180+E185+E192+E198+E214+E231+E236+E243+E250+E257+E262+E271+E280+E287</f>
        <v>505782</v>
      </c>
      <c r="F288" s="1301">
        <f>SUM(F17+F24+F33+F42+F53+F64+F76+F83+F88+F98+F106+F113+F119+F130+F141+F148+F153+F158+F171+F180+F185+F192+F198+F214+F231+F236+F243+F250+F257+F262+F271+F280+F287)</f>
        <v>479902.9600000001</v>
      </c>
      <c r="G288" s="1280"/>
      <c r="H288" s="1282"/>
      <c r="I288" s="345"/>
    </row>
    <row r="289" spans="1:9" ht="13.5" thickBot="1">
      <c r="A289" s="1294"/>
      <c r="B289" s="1295"/>
      <c r="C289" s="1297"/>
      <c r="D289" s="1299"/>
      <c r="E289" s="1300"/>
      <c r="F289" s="1301"/>
      <c r="G289" s="1281"/>
      <c r="H289" s="1283"/>
      <c r="I289" s="345"/>
    </row>
    <row r="290" spans="1:9" ht="13.5" thickBot="1">
      <c r="A290" s="976"/>
      <c r="B290" s="1284" t="s">
        <v>290</v>
      </c>
      <c r="C290" s="1285"/>
      <c r="D290" s="1285"/>
      <c r="E290" s="1286"/>
      <c r="F290" s="1286"/>
      <c r="G290" s="1286"/>
      <c r="H290" s="1287"/>
      <c r="I290" s="345"/>
    </row>
    <row r="291" spans="1:9" ht="12.75">
      <c r="A291" s="424"/>
      <c r="B291" s="497"/>
      <c r="C291" s="497"/>
      <c r="D291" s="497"/>
      <c r="E291" s="306"/>
      <c r="F291" s="306"/>
      <c r="G291" s="306"/>
      <c r="H291" s="306"/>
      <c r="I291" s="345"/>
    </row>
    <row r="292" spans="1:9" ht="12.75">
      <c r="A292" s="424"/>
      <c r="B292" s="497"/>
      <c r="C292" s="497"/>
      <c r="D292" s="497"/>
      <c r="E292" s="306"/>
      <c r="F292" s="306"/>
      <c r="G292" s="306"/>
      <c r="H292" s="306"/>
      <c r="I292" s="345"/>
    </row>
    <row r="293" spans="1:9" ht="12.75">
      <c r="A293" s="424"/>
      <c r="B293" s="497"/>
      <c r="C293" s="497"/>
      <c r="D293" s="497"/>
      <c r="E293" s="306"/>
      <c r="F293" s="306"/>
      <c r="G293" s="306"/>
      <c r="H293" s="306"/>
      <c r="I293" s="345"/>
    </row>
    <row r="294" spans="1:9" ht="15.75">
      <c r="A294" s="424"/>
      <c r="B294" s="497"/>
      <c r="C294" s="497"/>
      <c r="D294" s="1288" t="s">
        <v>761</v>
      </c>
      <c r="E294" s="1289"/>
      <c r="F294" s="1289"/>
      <c r="G294" s="306"/>
      <c r="H294" s="306"/>
      <c r="I294" s="345"/>
    </row>
    <row r="295" spans="1:9" ht="12.75">
      <c r="A295" s="424"/>
      <c r="B295" s="977" t="s">
        <v>762</v>
      </c>
      <c r="C295" s="978" t="s">
        <v>252</v>
      </c>
      <c r="D295" s="977" t="s">
        <v>254</v>
      </c>
      <c r="E295" s="977" t="s">
        <v>86</v>
      </c>
      <c r="F295" s="977" t="s">
        <v>46</v>
      </c>
      <c r="G295" s="978" t="s">
        <v>763</v>
      </c>
      <c r="H295" s="978" t="s">
        <v>764</v>
      </c>
      <c r="I295" s="979"/>
    </row>
    <row r="296" spans="1:9" ht="25.5">
      <c r="A296" s="424"/>
      <c r="B296" s="980" t="s">
        <v>748</v>
      </c>
      <c r="C296" s="981" t="s">
        <v>257</v>
      </c>
      <c r="D296" s="982" t="s">
        <v>765</v>
      </c>
      <c r="E296" s="983">
        <v>1</v>
      </c>
      <c r="F296" s="984">
        <v>0.51</v>
      </c>
      <c r="G296" s="985">
        <v>90003</v>
      </c>
      <c r="H296" s="985">
        <v>4270</v>
      </c>
      <c r="I296" s="345"/>
    </row>
    <row r="297" spans="1:9" ht="12.75">
      <c r="A297" s="424"/>
      <c r="B297" s="980" t="s">
        <v>749</v>
      </c>
      <c r="C297" s="981" t="s">
        <v>261</v>
      </c>
      <c r="D297" s="986" t="s">
        <v>766</v>
      </c>
      <c r="E297" s="983">
        <v>70</v>
      </c>
      <c r="F297" s="984">
        <v>69.88</v>
      </c>
      <c r="G297" s="985">
        <v>90003</v>
      </c>
      <c r="H297" s="985">
        <v>4110</v>
      </c>
      <c r="I297" s="345"/>
    </row>
    <row r="298" spans="1:9" ht="12.75">
      <c r="A298" s="424"/>
      <c r="B298" s="980"/>
      <c r="C298" s="981" t="s">
        <v>261</v>
      </c>
      <c r="D298" s="986" t="s">
        <v>767</v>
      </c>
      <c r="E298" s="983">
        <v>12</v>
      </c>
      <c r="F298" s="984">
        <v>11.27</v>
      </c>
      <c r="G298" s="985">
        <v>90003</v>
      </c>
      <c r="H298" s="985">
        <v>4120</v>
      </c>
      <c r="I298" s="345"/>
    </row>
    <row r="299" spans="1:9" ht="12.75">
      <c r="A299" s="424"/>
      <c r="B299" s="980"/>
      <c r="C299" s="981" t="s">
        <v>261</v>
      </c>
      <c r="D299" s="986" t="s">
        <v>768</v>
      </c>
      <c r="E299" s="983">
        <v>125</v>
      </c>
      <c r="F299" s="984">
        <v>124.79</v>
      </c>
      <c r="G299" s="985">
        <v>90003</v>
      </c>
      <c r="H299" s="985">
        <v>4170</v>
      </c>
      <c r="I299" s="345"/>
    </row>
    <row r="300" spans="1:9" ht="12.75">
      <c r="A300" s="424"/>
      <c r="B300" s="980" t="s">
        <v>750</v>
      </c>
      <c r="C300" s="981" t="s">
        <v>262</v>
      </c>
      <c r="D300" s="986" t="s">
        <v>768</v>
      </c>
      <c r="E300" s="983">
        <v>317</v>
      </c>
      <c r="F300" s="984">
        <v>317</v>
      </c>
      <c r="G300" s="985">
        <v>92109</v>
      </c>
      <c r="H300" s="985">
        <v>4170</v>
      </c>
      <c r="I300" s="345"/>
    </row>
    <row r="301" spans="1:9" ht="12.75">
      <c r="A301" s="424"/>
      <c r="B301" s="980" t="s">
        <v>751</v>
      </c>
      <c r="C301" s="981" t="s">
        <v>263</v>
      </c>
      <c r="D301" s="987" t="s">
        <v>768</v>
      </c>
      <c r="E301" s="983">
        <v>32</v>
      </c>
      <c r="F301" s="984">
        <v>31.26</v>
      </c>
      <c r="G301" s="985">
        <v>90003</v>
      </c>
      <c r="H301" s="985">
        <v>4170</v>
      </c>
      <c r="I301" s="345"/>
    </row>
    <row r="302" spans="1:9" ht="12.75">
      <c r="A302" s="424"/>
      <c r="B302" s="980"/>
      <c r="C302" s="981" t="s">
        <v>263</v>
      </c>
      <c r="D302" s="988" t="s">
        <v>766</v>
      </c>
      <c r="E302" s="983">
        <v>47</v>
      </c>
      <c r="F302" s="984">
        <v>46.34</v>
      </c>
      <c r="G302" s="985">
        <v>90003</v>
      </c>
      <c r="H302" s="985">
        <v>4110</v>
      </c>
      <c r="I302" s="345"/>
    </row>
    <row r="303" spans="1:9" ht="12.75">
      <c r="A303" s="424"/>
      <c r="B303" s="980" t="s">
        <v>752</v>
      </c>
      <c r="C303" s="981" t="s">
        <v>769</v>
      </c>
      <c r="D303" s="988" t="s">
        <v>768</v>
      </c>
      <c r="E303" s="983">
        <v>161</v>
      </c>
      <c r="F303" s="984">
        <v>160.87</v>
      </c>
      <c r="G303" s="985">
        <v>90003</v>
      </c>
      <c r="H303" s="985">
        <v>4170</v>
      </c>
      <c r="I303" s="345"/>
    </row>
    <row r="304" spans="1:9" ht="12.75">
      <c r="A304" s="424"/>
      <c r="B304" s="980"/>
      <c r="C304" s="981" t="s">
        <v>769</v>
      </c>
      <c r="D304" s="988" t="s">
        <v>766</v>
      </c>
      <c r="E304" s="983">
        <v>239</v>
      </c>
      <c r="F304" s="984">
        <v>238.48</v>
      </c>
      <c r="G304" s="985">
        <v>90003</v>
      </c>
      <c r="H304" s="985">
        <v>4110</v>
      </c>
      <c r="I304" s="345"/>
    </row>
    <row r="305" spans="1:9" ht="12.75">
      <c r="A305" s="424"/>
      <c r="B305" s="980"/>
      <c r="C305" s="981" t="s">
        <v>769</v>
      </c>
      <c r="D305" s="988" t="s">
        <v>767</v>
      </c>
      <c r="E305" s="983">
        <v>39</v>
      </c>
      <c r="F305" s="984">
        <v>38.47</v>
      </c>
      <c r="G305" s="985">
        <v>90003</v>
      </c>
      <c r="H305" s="985">
        <v>4120</v>
      </c>
      <c r="I305" s="345"/>
    </row>
    <row r="306" spans="1:9" ht="12.75">
      <c r="A306" s="424"/>
      <c r="B306" s="980" t="s">
        <v>753</v>
      </c>
      <c r="C306" s="981" t="s">
        <v>264</v>
      </c>
      <c r="D306" s="989" t="s">
        <v>770</v>
      </c>
      <c r="E306" s="983">
        <v>1</v>
      </c>
      <c r="F306" s="984">
        <v>0.1</v>
      </c>
      <c r="G306" s="985">
        <v>92109</v>
      </c>
      <c r="H306" s="985">
        <v>4210</v>
      </c>
      <c r="I306" s="345"/>
    </row>
    <row r="307" spans="1:9" ht="12.75">
      <c r="A307" s="424"/>
      <c r="B307" s="980" t="s">
        <v>754</v>
      </c>
      <c r="C307" s="981" t="s">
        <v>267</v>
      </c>
      <c r="D307" s="986" t="s">
        <v>768</v>
      </c>
      <c r="E307" s="983">
        <v>74</v>
      </c>
      <c r="F307" s="984">
        <v>73.57</v>
      </c>
      <c r="G307" s="985">
        <v>90003</v>
      </c>
      <c r="H307" s="985">
        <v>4170</v>
      </c>
      <c r="I307" s="345"/>
    </row>
    <row r="308" spans="1:9" ht="12.75">
      <c r="A308" s="424"/>
      <c r="B308" s="980" t="s">
        <v>755</v>
      </c>
      <c r="C308" s="981" t="s">
        <v>275</v>
      </c>
      <c r="D308" s="990" t="s">
        <v>771</v>
      </c>
      <c r="E308" s="983">
        <v>1</v>
      </c>
      <c r="F308" s="984">
        <v>0.52</v>
      </c>
      <c r="G308" s="985">
        <v>90003</v>
      </c>
      <c r="H308" s="985">
        <v>4210</v>
      </c>
      <c r="I308" s="345"/>
    </row>
    <row r="309" spans="1:9" ht="12.75">
      <c r="A309" s="424"/>
      <c r="B309" s="980" t="s">
        <v>756</v>
      </c>
      <c r="C309" s="981" t="s">
        <v>280</v>
      </c>
      <c r="D309" s="986" t="s">
        <v>768</v>
      </c>
      <c r="E309" s="983">
        <v>78</v>
      </c>
      <c r="F309" s="984">
        <v>78</v>
      </c>
      <c r="G309" s="985">
        <v>90003</v>
      </c>
      <c r="H309" s="985">
        <v>4170</v>
      </c>
      <c r="I309" s="345"/>
    </row>
    <row r="310" spans="1:9" ht="12.75">
      <c r="A310" s="424"/>
      <c r="B310" s="980" t="s">
        <v>757</v>
      </c>
      <c r="C310" s="991" t="s">
        <v>281</v>
      </c>
      <c r="D310" s="992" t="s">
        <v>772</v>
      </c>
      <c r="E310" s="993">
        <v>3</v>
      </c>
      <c r="F310" s="984">
        <v>2.25</v>
      </c>
      <c r="G310" s="985">
        <v>92109</v>
      </c>
      <c r="H310" s="985">
        <v>4210</v>
      </c>
      <c r="I310" s="345"/>
    </row>
    <row r="311" spans="1:9" ht="12.75">
      <c r="A311" s="424"/>
      <c r="B311" s="980" t="s">
        <v>758</v>
      </c>
      <c r="C311" s="981" t="s">
        <v>282</v>
      </c>
      <c r="D311" s="986" t="s">
        <v>773</v>
      </c>
      <c r="E311" s="983">
        <v>4</v>
      </c>
      <c r="F311" s="984">
        <v>3.71</v>
      </c>
      <c r="G311" s="985">
        <v>90003</v>
      </c>
      <c r="H311" s="985">
        <v>4210</v>
      </c>
      <c r="I311" s="345"/>
    </row>
    <row r="312" spans="1:9" ht="25.5">
      <c r="A312" s="424"/>
      <c r="B312" s="980" t="s">
        <v>759</v>
      </c>
      <c r="C312" s="991" t="s">
        <v>287</v>
      </c>
      <c r="D312" s="994" t="s">
        <v>774</v>
      </c>
      <c r="E312" s="995">
        <v>1</v>
      </c>
      <c r="F312" s="984">
        <v>0.47</v>
      </c>
      <c r="G312" s="985">
        <v>92109</v>
      </c>
      <c r="H312" s="985">
        <v>4210</v>
      </c>
      <c r="I312" s="345"/>
    </row>
    <row r="313" spans="1:9" ht="12.75">
      <c r="A313" s="424"/>
      <c r="B313" s="980" t="s">
        <v>760</v>
      </c>
      <c r="C313" s="981" t="s">
        <v>775</v>
      </c>
      <c r="D313" s="996" t="s">
        <v>776</v>
      </c>
      <c r="E313" s="983">
        <v>1</v>
      </c>
      <c r="F313" s="984">
        <v>0.63</v>
      </c>
      <c r="G313" s="985">
        <v>92109</v>
      </c>
      <c r="H313" s="985">
        <v>4210</v>
      </c>
      <c r="I313" s="345"/>
    </row>
    <row r="314" spans="1:9" ht="12.75">
      <c r="A314" s="424"/>
      <c r="B314" s="497"/>
      <c r="C314" s="497"/>
      <c r="D314" s="997" t="s">
        <v>258</v>
      </c>
      <c r="E314" s="983">
        <f>SUM(E296:E313,-E310,-E312)</f>
        <v>1202</v>
      </c>
      <c r="F314" s="984">
        <f>SUM(F296:F313)</f>
        <v>1198.1200000000001</v>
      </c>
      <c r="G314" s="345"/>
      <c r="H314" s="345"/>
      <c r="I314" s="345"/>
    </row>
    <row r="315" spans="1:9" ht="12.75">
      <c r="A315" s="424"/>
      <c r="B315" s="497"/>
      <c r="C315" s="497"/>
      <c r="D315" s="1025"/>
      <c r="E315" s="999"/>
      <c r="F315" s="999"/>
      <c r="G315" s="306"/>
      <c r="H315" s="306"/>
      <c r="I315" s="345"/>
    </row>
    <row r="316" spans="1:9" ht="12.75">
      <c r="A316" s="424"/>
      <c r="B316" s="497"/>
      <c r="C316" s="497"/>
      <c r="D316" s="998"/>
      <c r="E316" s="999"/>
      <c r="F316" s="999"/>
      <c r="G316" s="306"/>
      <c r="H316" s="306"/>
      <c r="I316" s="345"/>
    </row>
    <row r="317" spans="1:9" ht="15">
      <c r="A317" s="424"/>
      <c r="B317" s="1000"/>
      <c r="C317" s="1001"/>
      <c r="D317" s="1002"/>
      <c r="E317" s="1003"/>
      <c r="F317" s="1003"/>
      <c r="G317" s="1003"/>
      <c r="H317" s="306"/>
      <c r="I317" s="345"/>
    </row>
    <row r="318" spans="1:9" ht="12.75">
      <c r="A318" s="424"/>
      <c r="B318" s="497"/>
      <c r="C318" s="497"/>
      <c r="D318" s="497"/>
      <c r="E318" s="306"/>
      <c r="F318" s="306"/>
      <c r="G318" s="306"/>
      <c r="H318" s="306"/>
      <c r="I318" s="345"/>
    </row>
    <row r="319" spans="1:9" ht="12.75">
      <c r="A319" s="424"/>
      <c r="B319" s="713"/>
      <c r="C319" s="1290" t="s">
        <v>654</v>
      </c>
      <c r="D319" s="1290"/>
      <c r="E319" s="1290"/>
      <c r="F319" s="1290"/>
      <c r="G319" s="1290"/>
      <c r="H319" s="713"/>
      <c r="I319" s="345"/>
    </row>
    <row r="320" spans="1:9" ht="12.75">
      <c r="A320" s="424"/>
      <c r="B320" s="713"/>
      <c r="C320" s="713"/>
      <c r="D320" s="713"/>
      <c r="E320" s="713"/>
      <c r="F320" s="713"/>
      <c r="G320" s="713"/>
      <c r="H320" s="713"/>
      <c r="I320" s="345"/>
    </row>
    <row r="321" spans="1:9" ht="36">
      <c r="A321" s="424"/>
      <c r="B321" s="826" t="s">
        <v>292</v>
      </c>
      <c r="C321" s="1004" t="s">
        <v>252</v>
      </c>
      <c r="D321" s="1005" t="s">
        <v>670</v>
      </c>
      <c r="E321" s="1004" t="s">
        <v>655</v>
      </c>
      <c r="F321" s="1004" t="s">
        <v>656</v>
      </c>
      <c r="G321" s="1006" t="s">
        <v>657</v>
      </c>
      <c r="H321" s="1006" t="s">
        <v>658</v>
      </c>
      <c r="I321" s="345"/>
    </row>
    <row r="322" spans="1:9" ht="12.75">
      <c r="A322" s="424"/>
      <c r="B322" s="1007">
        <v>1</v>
      </c>
      <c r="C322" s="1007" t="s">
        <v>260</v>
      </c>
      <c r="D322" s="1008" t="s">
        <v>659</v>
      </c>
      <c r="E322" s="1009">
        <v>600</v>
      </c>
      <c r="F322" s="1009">
        <v>599.99</v>
      </c>
      <c r="G322" s="1007">
        <v>90095</v>
      </c>
      <c r="H322" s="1007">
        <v>2800</v>
      </c>
      <c r="I322" s="345"/>
    </row>
    <row r="323" spans="1:9" ht="12.75">
      <c r="A323" s="424"/>
      <c r="B323" s="1007">
        <v>2</v>
      </c>
      <c r="C323" s="1007" t="s">
        <v>261</v>
      </c>
      <c r="D323" s="1008" t="s">
        <v>532</v>
      </c>
      <c r="E323" s="1009">
        <v>4000</v>
      </c>
      <c r="F323" s="1009">
        <v>3999.99</v>
      </c>
      <c r="G323" s="1007">
        <v>90095</v>
      </c>
      <c r="H323" s="1007">
        <v>6220</v>
      </c>
      <c r="I323" s="345"/>
    </row>
    <row r="324" spans="1:9" ht="12.75">
      <c r="A324" s="424"/>
      <c r="B324" s="1007">
        <v>3</v>
      </c>
      <c r="C324" s="1007" t="s">
        <v>265</v>
      </c>
      <c r="D324" s="1008" t="s">
        <v>566</v>
      </c>
      <c r="E324" s="1009">
        <v>6000</v>
      </c>
      <c r="F324" s="1009">
        <v>5999.79</v>
      </c>
      <c r="G324" s="1007">
        <v>90095</v>
      </c>
      <c r="H324" s="1007">
        <v>6220</v>
      </c>
      <c r="I324" s="345"/>
    </row>
    <row r="325" spans="1:9" ht="12.75">
      <c r="A325" s="424"/>
      <c r="B325" s="1007">
        <v>4</v>
      </c>
      <c r="C325" s="1007" t="s">
        <v>267</v>
      </c>
      <c r="D325" s="1008" t="s">
        <v>341</v>
      </c>
      <c r="E325" s="1009">
        <v>2000</v>
      </c>
      <c r="F325" s="1009">
        <v>1754.71</v>
      </c>
      <c r="G325" s="1007">
        <v>90095</v>
      </c>
      <c r="H325" s="1007">
        <v>2800</v>
      </c>
      <c r="I325" s="345"/>
    </row>
    <row r="326" spans="1:9" ht="12.75">
      <c r="A326" s="424"/>
      <c r="B326" s="1007">
        <v>5</v>
      </c>
      <c r="C326" s="1007" t="s">
        <v>272</v>
      </c>
      <c r="D326" s="1008" t="s">
        <v>341</v>
      </c>
      <c r="E326" s="1009">
        <v>1800</v>
      </c>
      <c r="F326" s="1009">
        <v>1735.78</v>
      </c>
      <c r="G326" s="1007">
        <v>90095</v>
      </c>
      <c r="H326" s="1007">
        <v>2800</v>
      </c>
      <c r="I326" s="345"/>
    </row>
    <row r="327" spans="1:9" ht="12.75">
      <c r="A327" s="424"/>
      <c r="B327" s="1007">
        <v>6</v>
      </c>
      <c r="C327" s="1007" t="s">
        <v>273</v>
      </c>
      <c r="D327" s="1008" t="s">
        <v>341</v>
      </c>
      <c r="E327" s="1009">
        <v>6683</v>
      </c>
      <c r="F327" s="1009">
        <v>6660.18</v>
      </c>
      <c r="G327" s="1007">
        <v>90095</v>
      </c>
      <c r="H327" s="1007">
        <v>6220</v>
      </c>
      <c r="I327" s="345"/>
    </row>
    <row r="328" spans="1:9" ht="12.75">
      <c r="A328" s="424"/>
      <c r="B328" s="1007">
        <v>7</v>
      </c>
      <c r="C328" s="1007" t="s">
        <v>274</v>
      </c>
      <c r="D328" s="1008" t="s">
        <v>599</v>
      </c>
      <c r="E328" s="1009">
        <v>2811</v>
      </c>
      <c r="F328" s="1009">
        <v>2807.86</v>
      </c>
      <c r="G328" s="1007">
        <v>90095</v>
      </c>
      <c r="H328" s="1007">
        <v>2800</v>
      </c>
      <c r="I328" s="345"/>
    </row>
    <row r="329" spans="1:9" ht="12.75">
      <c r="A329" s="424"/>
      <c r="B329" s="1007">
        <v>8</v>
      </c>
      <c r="C329" s="1007" t="s">
        <v>275</v>
      </c>
      <c r="D329" s="1008" t="s">
        <v>660</v>
      </c>
      <c r="E329" s="1009">
        <v>10277</v>
      </c>
      <c r="F329" s="1009">
        <v>0</v>
      </c>
      <c r="G329" s="1007">
        <v>90095</v>
      </c>
      <c r="H329" s="1007">
        <v>6220</v>
      </c>
      <c r="I329" s="345"/>
    </row>
    <row r="330" spans="1:9" ht="12.75">
      <c r="A330" s="424"/>
      <c r="B330" s="1007">
        <v>9</v>
      </c>
      <c r="C330" s="1007" t="s">
        <v>276</v>
      </c>
      <c r="D330" s="1008" t="s">
        <v>606</v>
      </c>
      <c r="E330" s="1009">
        <v>500</v>
      </c>
      <c r="F330" s="1009">
        <v>0</v>
      </c>
      <c r="G330" s="1007">
        <v>90095</v>
      </c>
      <c r="H330" s="1007">
        <v>2800</v>
      </c>
      <c r="I330" s="345"/>
    </row>
    <row r="331" spans="1:9" ht="25.5">
      <c r="A331" s="424"/>
      <c r="B331" s="1010">
        <v>10</v>
      </c>
      <c r="C331" s="1010" t="s">
        <v>280</v>
      </c>
      <c r="D331" s="1011" t="s">
        <v>661</v>
      </c>
      <c r="E331" s="1012">
        <v>9000</v>
      </c>
      <c r="F331" s="1012">
        <v>8915.37</v>
      </c>
      <c r="G331" s="1010">
        <v>90095</v>
      </c>
      <c r="H331" s="1010">
        <v>6220</v>
      </c>
      <c r="I331" s="345"/>
    </row>
    <row r="332" spans="1:9" ht="12.75">
      <c r="A332" s="424"/>
      <c r="B332" s="1007">
        <v>11</v>
      </c>
      <c r="C332" s="1007" t="s">
        <v>662</v>
      </c>
      <c r="D332" s="1008" t="s">
        <v>633</v>
      </c>
      <c r="E332" s="1009">
        <v>400</v>
      </c>
      <c r="F332" s="1009">
        <v>399.98</v>
      </c>
      <c r="G332" s="1007">
        <v>90095</v>
      </c>
      <c r="H332" s="1007">
        <v>2800</v>
      </c>
      <c r="I332" s="345"/>
    </row>
    <row r="333" spans="1:9" ht="12.75">
      <c r="A333" s="424"/>
      <c r="B333" s="1007">
        <v>12</v>
      </c>
      <c r="C333" s="1007" t="s">
        <v>288</v>
      </c>
      <c r="D333" s="1008" t="s">
        <v>651</v>
      </c>
      <c r="E333" s="1009">
        <v>1650</v>
      </c>
      <c r="F333" s="1009">
        <v>1617.45</v>
      </c>
      <c r="G333" s="1007">
        <v>90095</v>
      </c>
      <c r="H333" s="1007">
        <v>2800</v>
      </c>
      <c r="I333" s="345"/>
    </row>
    <row r="334" spans="1:9" ht="12.75">
      <c r="A334" s="424"/>
      <c r="B334" s="33"/>
      <c r="C334" s="33"/>
      <c r="D334" s="1013" t="s">
        <v>663</v>
      </c>
      <c r="E334" s="1014">
        <f>SUM(E322:E333)</f>
        <v>45721</v>
      </c>
      <c r="F334" s="1014">
        <f>SUM(F322:F333)</f>
        <v>34491.100000000006</v>
      </c>
      <c r="G334" s="1015"/>
      <c r="H334" s="1015"/>
      <c r="I334" s="345"/>
    </row>
    <row r="335" spans="1:9" ht="12.75">
      <c r="A335" s="424"/>
      <c r="B335" s="1015"/>
      <c r="C335" s="1015"/>
      <c r="D335" s="1016"/>
      <c r="E335" s="1017"/>
      <c r="F335" s="1017"/>
      <c r="G335" s="1015"/>
      <c r="H335" s="1015"/>
      <c r="I335" s="345"/>
    </row>
    <row r="336" spans="1:9" ht="12.75">
      <c r="A336" s="424"/>
      <c r="B336" s="1007">
        <v>13</v>
      </c>
      <c r="C336" s="1007" t="s">
        <v>777</v>
      </c>
      <c r="D336" s="1018" t="s">
        <v>778</v>
      </c>
      <c r="E336" s="1009">
        <v>4000</v>
      </c>
      <c r="F336" s="1009">
        <v>4000</v>
      </c>
      <c r="G336" s="1007">
        <v>90095</v>
      </c>
      <c r="H336" s="1007">
        <v>6220</v>
      </c>
      <c r="I336" s="345"/>
    </row>
    <row r="337" spans="1:9" ht="12.75">
      <c r="A337" s="424"/>
      <c r="B337" s="33"/>
      <c r="C337" s="33"/>
      <c r="D337" s="1019" t="s">
        <v>663</v>
      </c>
      <c r="E337" s="1020">
        <v>49721</v>
      </c>
      <c r="F337" s="1020">
        <v>38491.1</v>
      </c>
      <c r="G337" s="1015"/>
      <c r="H337" s="1015"/>
      <c r="I337" s="345"/>
    </row>
    <row r="338" spans="1:9" ht="12.75">
      <c r="A338" s="424"/>
      <c r="B338" s="33"/>
      <c r="C338" s="33"/>
      <c r="D338" s="1016"/>
      <c r="E338" s="1021"/>
      <c r="F338" s="1021"/>
      <c r="G338" s="1015"/>
      <c r="H338" s="1015"/>
      <c r="I338" s="345"/>
    </row>
    <row r="339" spans="1:9" ht="12.75">
      <c r="A339" s="424"/>
      <c r="B339" s="497"/>
      <c r="C339" s="497"/>
      <c r="D339" s="497"/>
      <c r="E339" s="306"/>
      <c r="F339" s="306"/>
      <c r="G339" s="306"/>
      <c r="H339" s="306"/>
      <c r="I339" s="345"/>
    </row>
    <row r="340" spans="1:9" ht="12.75">
      <c r="A340" s="424"/>
      <c r="B340" s="497"/>
      <c r="C340" s="497"/>
      <c r="D340" s="497"/>
      <c r="E340" s="306"/>
      <c r="F340" s="306"/>
      <c r="G340" s="306"/>
      <c r="H340" s="306"/>
      <c r="I340" s="345"/>
    </row>
    <row r="341" spans="1:22" ht="12.75" customHeight="1">
      <c r="A341" s="10"/>
      <c r="B341" s="409"/>
      <c r="C341" s="410"/>
      <c r="D341" s="10"/>
      <c r="E341" s="12"/>
      <c r="F341" s="12"/>
      <c r="G341" s="411"/>
      <c r="H341" s="411"/>
      <c r="I341" s="370"/>
      <c r="J341" s="827"/>
      <c r="K341" s="827"/>
      <c r="L341" s="827"/>
      <c r="M341" s="827"/>
      <c r="N341" s="827"/>
      <c r="O341" s="827"/>
      <c r="P341" s="827"/>
      <c r="Q341" s="827"/>
      <c r="R341" s="827"/>
      <c r="S341" s="827"/>
      <c r="T341" s="827"/>
      <c r="U341" s="827"/>
      <c r="V341" s="496"/>
    </row>
    <row r="342" spans="1:9" ht="12.75">
      <c r="A342" s="412" t="s">
        <v>291</v>
      </c>
      <c r="B342" s="409"/>
      <c r="C342" s="413"/>
      <c r="D342" s="10"/>
      <c r="E342" s="12"/>
      <c r="F342" s="411"/>
      <c r="H342" s="411"/>
      <c r="I342" s="345"/>
    </row>
    <row r="343" spans="1:9" ht="12.75">
      <c r="A343" s="10"/>
      <c r="B343" s="409"/>
      <c r="C343" s="409"/>
      <c r="D343" s="10"/>
      <c r="E343" s="411"/>
      <c r="G343" s="425"/>
      <c r="H343" s="421"/>
      <c r="I343" s="345"/>
    </row>
    <row r="344" spans="1:9" ht="38.25">
      <c r="A344" s="414" t="s">
        <v>292</v>
      </c>
      <c r="B344" s="414" t="s">
        <v>67</v>
      </c>
      <c r="C344" s="414" t="s">
        <v>39</v>
      </c>
      <c r="D344" s="414" t="s">
        <v>779</v>
      </c>
      <c r="E344" s="1022" t="s">
        <v>293</v>
      </c>
      <c r="F344" s="1023" t="s">
        <v>294</v>
      </c>
      <c r="G344" s="1022" t="s">
        <v>295</v>
      </c>
      <c r="H344" s="1023" t="s">
        <v>296</v>
      </c>
      <c r="I344" s="1024" t="s">
        <v>297</v>
      </c>
    </row>
    <row r="345" spans="1:9" ht="12.75">
      <c r="A345" s="415">
        <v>1</v>
      </c>
      <c r="B345" s="1291">
        <v>600</v>
      </c>
      <c r="C345" s="414">
        <v>60016</v>
      </c>
      <c r="D345" s="416">
        <f aca="true" t="shared" si="0" ref="D345:D355">SUM(E345+F345)</f>
        <v>55762</v>
      </c>
      <c r="E345" s="828">
        <v>0</v>
      </c>
      <c r="F345" s="828">
        <f>SUM(E12+E43+E57+E129+E181+E235+E244+E270+E275)</f>
        <v>55762</v>
      </c>
      <c r="G345" s="828">
        <v>0</v>
      </c>
      <c r="H345" s="828">
        <f>SUM(F12+F43+F57+F129+F181+F235+F244+F270+F275)</f>
        <v>55762</v>
      </c>
      <c r="I345" s="828">
        <f>SUM(G345:H345)</f>
        <v>55762</v>
      </c>
    </row>
    <row r="346" spans="1:9" ht="12.75">
      <c r="A346" s="415">
        <v>2</v>
      </c>
      <c r="B346" s="1292"/>
      <c r="C346" s="414">
        <v>60095</v>
      </c>
      <c r="D346" s="416">
        <f t="shared" si="0"/>
        <v>15700</v>
      </c>
      <c r="E346" s="828">
        <f>SUM(E77+E78+E128+E154+E263+E272)</f>
        <v>15700</v>
      </c>
      <c r="F346" s="828">
        <v>0</v>
      </c>
      <c r="G346" s="828">
        <f>SUM(F77+F128+F154+F263+F272+F78)</f>
        <v>15698.939999999999</v>
      </c>
      <c r="H346" s="828">
        <v>0</v>
      </c>
      <c r="I346" s="828">
        <f>SUM(G346:H346)</f>
        <v>15698.939999999999</v>
      </c>
    </row>
    <row r="347" spans="1:9" ht="12.75">
      <c r="A347" s="415">
        <v>3</v>
      </c>
      <c r="B347" s="802">
        <v>750</v>
      </c>
      <c r="C347" s="414">
        <v>75075</v>
      </c>
      <c r="D347" s="416">
        <f>SUM(E347,F347)</f>
        <v>1000</v>
      </c>
      <c r="E347" s="828">
        <f>SUM(E59)</f>
        <v>1000</v>
      </c>
      <c r="F347" s="828">
        <v>0</v>
      </c>
      <c r="G347" s="828">
        <f>SUM(F59)</f>
        <v>1000</v>
      </c>
      <c r="H347" s="828">
        <v>0</v>
      </c>
      <c r="I347" s="828">
        <f>SUM(G347:H347)</f>
        <v>1000</v>
      </c>
    </row>
    <row r="348" spans="1:9" ht="12.75">
      <c r="A348" s="415">
        <v>4</v>
      </c>
      <c r="B348" s="414">
        <v>754</v>
      </c>
      <c r="C348" s="414">
        <v>75412</v>
      </c>
      <c r="D348" s="416">
        <f>SUM(E348+F348)</f>
        <v>7157</v>
      </c>
      <c r="E348" s="828">
        <f>SUM(E62+E65+E123+E136+E167+E241+E273)</f>
        <v>7157</v>
      </c>
      <c r="F348" s="828">
        <v>0</v>
      </c>
      <c r="G348" s="828">
        <f>SUM(F62+F65+F136+F167+F241+F273+F123)</f>
        <v>7153.969999999999</v>
      </c>
      <c r="H348" s="828">
        <v>0</v>
      </c>
      <c r="I348" s="828">
        <f aca="true" t="shared" si="1" ref="I348:I356">SUM(G348:H348)</f>
        <v>7153.969999999999</v>
      </c>
    </row>
    <row r="349" spans="1:9" ht="12.75">
      <c r="A349" s="415">
        <v>5</v>
      </c>
      <c r="B349" s="414">
        <v>801</v>
      </c>
      <c r="C349" s="414">
        <v>80104</v>
      </c>
      <c r="D349" s="416">
        <f>SUM(E349+F349)</f>
        <v>1000</v>
      </c>
      <c r="E349" s="828">
        <f>SUM(E210)</f>
        <v>1000</v>
      </c>
      <c r="F349" s="828">
        <v>0</v>
      </c>
      <c r="G349" s="828">
        <f>SUM(F210)</f>
        <v>991.99</v>
      </c>
      <c r="H349" s="828">
        <v>0</v>
      </c>
      <c r="I349" s="828">
        <f t="shared" si="1"/>
        <v>991.99</v>
      </c>
    </row>
    <row r="350" spans="1:9" ht="12.75">
      <c r="A350" s="415">
        <v>6</v>
      </c>
      <c r="B350" s="1275">
        <v>900</v>
      </c>
      <c r="C350" s="414">
        <v>90003</v>
      </c>
      <c r="D350" s="416">
        <f t="shared" si="0"/>
        <v>135303</v>
      </c>
      <c r="E350" s="828">
        <f>SUM(E11+E13+E14+E18+E19+E20+E26+E27+E31+E40+E41+E45+E46+E47+E48+E54+E55+E56+E61+E69+E72+E73+E74+E81+E84+E89+E90+E91+E101+E107+E108+E111+E114+E126+E127+E132+E133+E140+E142+E143+E145+E149+E150+E155+E156+E160+E161+E172+E175+E182+E184+E186+E187+E188+E194+E195+E200+E201+E202+E203+E204+E205+E219+E229+E230+E232+E234+E240+E246+E251+E252+E253+E259+E267+E278+E282+E283)</f>
        <v>135303</v>
      </c>
      <c r="F350" s="828">
        <v>0</v>
      </c>
      <c r="G350" s="828">
        <f>SUM(F11+F13+F14+F18+F19+F20+F26+F27+F31+F40+F41+F45+F46+F47+F48+F54+F55+F56+F61+F69+F72+F73+F74+F81+F84+F89+F90+F91+F101+F107+F108+F111+F114+F126+F127+F132+F133+F140+F142+F143+F145+F149+F150+F155+F156+F160+F161+F172+F175+F182+F184+F186+F187+F188+F194+F195+F200+F201+F202+F203+F204+F205+F219+F229+F230+F232+F234+F240+F246+F251+F252+F253+F259+F267+F278+F282+F283)</f>
        <v>130531.94000000002</v>
      </c>
      <c r="H350" s="828">
        <v>0</v>
      </c>
      <c r="I350" s="828">
        <f t="shared" si="1"/>
        <v>130531.94000000002</v>
      </c>
    </row>
    <row r="351" spans="1:9" ht="12.75">
      <c r="A351" s="415">
        <v>7</v>
      </c>
      <c r="B351" s="1276"/>
      <c r="C351" s="414">
        <v>90004</v>
      </c>
      <c r="D351" s="416">
        <f t="shared" si="0"/>
        <v>0</v>
      </c>
      <c r="E351" s="828">
        <v>0</v>
      </c>
      <c r="F351" s="828">
        <v>0</v>
      </c>
      <c r="G351" s="828">
        <v>0</v>
      </c>
      <c r="H351" s="828">
        <v>0</v>
      </c>
      <c r="I351" s="828">
        <f t="shared" si="1"/>
        <v>0</v>
      </c>
    </row>
    <row r="352" spans="1:9" ht="12.75">
      <c r="A352" s="415">
        <v>8</v>
      </c>
      <c r="B352" s="1276"/>
      <c r="C352" s="414">
        <v>90095</v>
      </c>
      <c r="D352" s="416">
        <f t="shared" si="0"/>
        <v>68828</v>
      </c>
      <c r="E352" s="828">
        <f>SUM(E21+E29+E39+E60+E79+E99+E103+E151+E177+E178+E190+E268+E284+E109+E147+E157+E179+E249+E281+E100+E174)</f>
        <v>27868</v>
      </c>
      <c r="F352" s="828">
        <f>SUM(E34+E87+E96+E152+E159+E199)</f>
        <v>40960</v>
      </c>
      <c r="G352" s="828">
        <f>SUM(F21+F29+F39+F60+F79+F99+F100+F103+F151+F177+F178+F190+F268+F284+F109+F147+F157+F179+F249+F281)</f>
        <v>26955.99</v>
      </c>
      <c r="H352" s="828">
        <f>SUM(F34+F87+F96+F152+F159+F199)</f>
        <v>30574.700000000004</v>
      </c>
      <c r="I352" s="828">
        <f t="shared" si="1"/>
        <v>57530.69</v>
      </c>
    </row>
    <row r="353" spans="1:9" ht="12.75">
      <c r="A353" s="415">
        <v>9</v>
      </c>
      <c r="B353" s="1276"/>
      <c r="C353" s="414">
        <v>90015</v>
      </c>
      <c r="D353" s="416">
        <f t="shared" si="0"/>
        <v>11400</v>
      </c>
      <c r="E353" s="828">
        <v>0</v>
      </c>
      <c r="F353" s="828">
        <f>SUM(E245+E258+E276+E44)</f>
        <v>11400</v>
      </c>
      <c r="G353" s="828">
        <v>0</v>
      </c>
      <c r="H353" s="828">
        <f>SUM(F245+F258+F276+F44)</f>
        <v>9182.17</v>
      </c>
      <c r="I353" s="828">
        <f t="shared" si="1"/>
        <v>9182.17</v>
      </c>
    </row>
    <row r="354" spans="1:9" ht="12.75">
      <c r="A354" s="415">
        <v>10</v>
      </c>
      <c r="B354" s="414">
        <v>921</v>
      </c>
      <c r="C354" s="414">
        <v>92109</v>
      </c>
      <c r="D354" s="416">
        <f t="shared" si="0"/>
        <v>150560</v>
      </c>
      <c r="E354" s="828">
        <f>SUM(E15+E16+E22+E28+E30+E35+E36+E37+E38+E50+E51+E52+E58+E63+E66+E68+E70+E71+E75+E80+E85+E86+E92+E93+E97+E104+E105+E110+E112+E116+E117+E120+E121+E122+E124+E131+E137+E138+E139+E146+E162+E163+E164+E165+E166+E169+E170+E176+E183+E191+E196+E197+E209+E211+E212+E213+E220+E221+E222+E223+E224+E225+E226+E227+E228+E233+E237+E238+E239+E242+E247+E248+E254+E255+E260+E261+E264+E265+E266+E269+E274+E279+E285+E286)</f>
        <v>132601</v>
      </c>
      <c r="F354" s="828">
        <f>SUM(E94+E115+E256)</f>
        <v>17959</v>
      </c>
      <c r="G354" s="829">
        <f>SUM(F15+F16+F22+F28+F30+F35+F36+F37+F38+F50+F51+F52+F58+F63+F66+F68+F70+F71+F75+F80+F85+F86+F92+F93+F97+F104+F105+F110+F112+F116+F117+F120+F121+F122+F124+F131+F137+F138+F139+F146+F162+F163+F164+F165+F166+F169+F170+F176+F183+F191+F196+F197+F209+F211+F212+F213+F220+F221+F222+F223+F224+F225+F226+F227+F228+F233+F237+F238+F239+F242+F247+F248+F254+F255+F260+F261+F264+F265+F266+F269+F274+F279+F285+F286)</f>
        <v>131232.54</v>
      </c>
      <c r="H354" s="829">
        <f>SUM(F94+F256+F115)</f>
        <v>17959</v>
      </c>
      <c r="I354" s="828">
        <f t="shared" si="1"/>
        <v>149191.54</v>
      </c>
    </row>
    <row r="355" spans="1:9" ht="12.75">
      <c r="A355" s="417">
        <v>11</v>
      </c>
      <c r="B355" s="414">
        <v>926</v>
      </c>
      <c r="C355" s="418">
        <v>92601</v>
      </c>
      <c r="D355" s="416">
        <f t="shared" si="0"/>
        <v>59072</v>
      </c>
      <c r="E355" s="829">
        <f>SUM(E23+E25+E32+E49+E67+E82+E95+E102+E118+E125+E134+E144+E168+E173+E206+E215+E216+E217+E218+E277+E207+E208)</f>
        <v>41572</v>
      </c>
      <c r="F355" s="829">
        <f>SUM(E189+E193+E135)</f>
        <v>17500</v>
      </c>
      <c r="G355" s="828">
        <f>SUM(F23+F25+F32+F49+F67+F82+F95+F102+F118+F125+F134+F144+F168+F173+F206+F215+F216+F217+F218+F277+F207+F208)</f>
        <v>35362.65</v>
      </c>
      <c r="H355" s="828">
        <f>SUM(F189+F193+F135)</f>
        <v>17497.07</v>
      </c>
      <c r="I355" s="828">
        <f t="shared" si="1"/>
        <v>52859.72</v>
      </c>
    </row>
    <row r="356" spans="1:9" ht="12.75">
      <c r="A356" s="1277" t="s">
        <v>258</v>
      </c>
      <c r="B356" s="1278"/>
      <c r="C356" s="1279"/>
      <c r="D356" s="419">
        <f>SUM(E356+F356)</f>
        <v>505782</v>
      </c>
      <c r="E356" s="830">
        <f>SUM(E345:E355)</f>
        <v>362201</v>
      </c>
      <c r="F356" s="830">
        <f>SUM(F345:F355)</f>
        <v>143581</v>
      </c>
      <c r="G356" s="830">
        <f>SUM(G345:G355)</f>
        <v>348928.02</v>
      </c>
      <c r="H356" s="830">
        <f>SUM(H345:H355)</f>
        <v>130974.94</v>
      </c>
      <c r="I356" s="830">
        <f t="shared" si="1"/>
        <v>479902.96</v>
      </c>
    </row>
    <row r="357" spans="1:9" ht="12.75">
      <c r="A357" s="10"/>
      <c r="B357" s="409"/>
      <c r="C357" s="409"/>
      <c r="D357" s="831"/>
      <c r="E357" s="420"/>
      <c r="F357" s="420"/>
      <c r="G357" s="421"/>
      <c r="H357" s="421"/>
      <c r="I357" s="345"/>
    </row>
    <row r="358" spans="1:9" ht="12.75">
      <c r="A358" s="10"/>
      <c r="B358" s="409" t="s">
        <v>664</v>
      </c>
      <c r="C358" s="409"/>
      <c r="D358" s="409"/>
      <c r="E358" s="832"/>
      <c r="F358" s="832"/>
      <c r="G358" s="421"/>
      <c r="H358" s="421"/>
      <c r="I358" s="345"/>
    </row>
    <row r="359" spans="1:9" ht="12.75">
      <c r="A359" s="10"/>
      <c r="B359" s="409" t="s">
        <v>665</v>
      </c>
      <c r="C359" s="409"/>
      <c r="D359" s="409"/>
      <c r="E359" s="420"/>
      <c r="F359" s="420"/>
      <c r="G359" s="421"/>
      <c r="H359" s="421"/>
      <c r="I359" s="345"/>
    </row>
    <row r="360" spans="1:9" ht="12.75">
      <c r="A360" s="10"/>
      <c r="B360" s="409"/>
      <c r="C360" s="409"/>
      <c r="D360" s="409"/>
      <c r="E360" s="420"/>
      <c r="F360" s="420"/>
      <c r="G360" s="421"/>
      <c r="H360" s="421"/>
      <c r="I360" s="345"/>
    </row>
    <row r="361" spans="1:9" ht="12.75">
      <c r="A361" s="10"/>
      <c r="B361" s="409"/>
      <c r="C361" s="409"/>
      <c r="D361" s="409"/>
      <c r="E361" s="422"/>
      <c r="F361" s="422"/>
      <c r="G361" s="423"/>
      <c r="H361" s="423"/>
      <c r="I361" s="353"/>
    </row>
    <row r="362" spans="1:9" ht="15" customHeight="1">
      <c r="A362" s="10"/>
      <c r="B362" s="409"/>
      <c r="C362" s="409"/>
      <c r="D362" s="409"/>
      <c r="E362" s="420"/>
      <c r="F362" s="420"/>
      <c r="G362" s="421"/>
      <c r="H362" s="421"/>
      <c r="I362" s="345"/>
    </row>
    <row r="363" spans="1:9" ht="15" customHeight="1">
      <c r="A363" s="10"/>
      <c r="B363" s="409"/>
      <c r="C363" s="424"/>
      <c r="D363" s="424"/>
      <c r="E363" s="420"/>
      <c r="F363" s="420"/>
      <c r="G363" s="421"/>
      <c r="H363" s="421"/>
      <c r="I363" s="345"/>
    </row>
    <row r="364" spans="1:9" ht="15" customHeight="1">
      <c r="A364" s="10"/>
      <c r="B364" s="409"/>
      <c r="C364" s="409"/>
      <c r="D364" s="409"/>
      <c r="E364" s="420"/>
      <c r="F364" s="420"/>
      <c r="G364" s="421"/>
      <c r="H364" s="421"/>
      <c r="I364" s="345"/>
    </row>
    <row r="365" spans="1:9" ht="15" customHeight="1">
      <c r="A365" s="10"/>
      <c r="B365" s="409"/>
      <c r="C365" s="409"/>
      <c r="D365" s="409"/>
      <c r="E365" s="420"/>
      <c r="F365" s="420"/>
      <c r="G365" s="421"/>
      <c r="H365" s="421"/>
      <c r="I365" s="345"/>
    </row>
    <row r="366" spans="1:9" ht="15" customHeight="1">
      <c r="A366" s="10"/>
      <c r="B366" s="409"/>
      <c r="C366" s="409"/>
      <c r="D366" s="409"/>
      <c r="E366" s="420"/>
      <c r="F366" s="420"/>
      <c r="G366" s="421"/>
      <c r="H366" s="421"/>
      <c r="I366" s="345"/>
    </row>
    <row r="367" spans="1:9" ht="15" customHeight="1">
      <c r="A367" s="10"/>
      <c r="B367" s="409"/>
      <c r="C367" s="409"/>
      <c r="D367" s="409"/>
      <c r="E367" s="420"/>
      <c r="F367" s="420"/>
      <c r="G367" s="421"/>
      <c r="H367" s="421"/>
      <c r="I367" s="345"/>
    </row>
    <row r="368" spans="2:9" ht="15" customHeight="1">
      <c r="B368" s="334"/>
      <c r="C368" s="334"/>
      <c r="D368" s="334"/>
      <c r="E368" s="333"/>
      <c r="F368" s="333"/>
      <c r="G368" s="425"/>
      <c r="H368" s="425"/>
      <c r="I368" s="345"/>
    </row>
    <row r="369" spans="2:9" ht="15" customHeight="1">
      <c r="B369" s="334"/>
      <c r="C369" s="334"/>
      <c r="D369" s="334"/>
      <c r="E369" s="333"/>
      <c r="F369" s="333"/>
      <c r="G369" s="425"/>
      <c r="H369" s="425"/>
      <c r="I369" s="345"/>
    </row>
    <row r="370" spans="2:22" ht="12.75">
      <c r="B370" s="334"/>
      <c r="C370" s="334"/>
      <c r="D370" s="334"/>
      <c r="E370" s="333"/>
      <c r="F370" s="333"/>
      <c r="G370" s="425"/>
      <c r="H370" s="425"/>
      <c r="I370" s="345"/>
      <c r="J370" s="833"/>
      <c r="K370" s="833"/>
      <c r="L370" s="824"/>
      <c r="M370" s="824"/>
      <c r="N370" s="824"/>
      <c r="O370" s="824"/>
      <c r="P370" s="824"/>
      <c r="Q370" s="824"/>
      <c r="R370" s="824"/>
      <c r="S370" s="824"/>
      <c r="T370" s="824"/>
      <c r="U370" s="824"/>
      <c r="V370" s="495"/>
    </row>
    <row r="371" spans="2:9" ht="12.75">
      <c r="B371" s="334"/>
      <c r="C371" s="334"/>
      <c r="D371" s="334"/>
      <c r="E371" s="333"/>
      <c r="F371" s="333"/>
      <c r="G371" s="425"/>
      <c r="H371" s="425"/>
      <c r="I371" s="345"/>
    </row>
    <row r="372" spans="2:9" ht="12.75">
      <c r="B372" s="334"/>
      <c r="C372" s="334"/>
      <c r="D372" s="334"/>
      <c r="E372" s="426"/>
      <c r="F372" s="426"/>
      <c r="G372" s="427"/>
      <c r="H372" s="427"/>
      <c r="I372" s="353"/>
    </row>
    <row r="373" spans="2:9" ht="12.75">
      <c r="B373" s="334"/>
      <c r="C373" s="334"/>
      <c r="D373" s="334"/>
      <c r="E373" s="333"/>
      <c r="F373" s="333"/>
      <c r="G373" s="425"/>
      <c r="H373" s="425"/>
      <c r="I373" s="345"/>
    </row>
    <row r="374" spans="2:9" ht="12.75">
      <c r="B374" s="334"/>
      <c r="C374" s="429"/>
      <c r="D374" s="429"/>
      <c r="E374" s="333"/>
      <c r="F374" s="333"/>
      <c r="G374" s="425"/>
      <c r="H374" s="425"/>
      <c r="I374" s="345"/>
    </row>
    <row r="375" spans="2:9" ht="12.75">
      <c r="B375" s="334"/>
      <c r="C375" s="334"/>
      <c r="D375" s="334"/>
      <c r="E375" s="333"/>
      <c r="F375" s="333"/>
      <c r="G375" s="425"/>
      <c r="H375" s="425"/>
      <c r="I375" s="345"/>
    </row>
    <row r="376" spans="2:9" ht="12.75">
      <c r="B376" s="334"/>
      <c r="C376" s="334"/>
      <c r="D376" s="334"/>
      <c r="E376" s="333"/>
      <c r="F376" s="333"/>
      <c r="G376" s="425"/>
      <c r="H376" s="425"/>
      <c r="I376" s="353"/>
    </row>
    <row r="377" spans="2:9" ht="12.75">
      <c r="B377" s="334"/>
      <c r="C377" s="334"/>
      <c r="D377" s="334"/>
      <c r="E377" s="333"/>
      <c r="F377" s="333"/>
      <c r="G377" s="425"/>
      <c r="H377" s="425"/>
      <c r="I377" s="345"/>
    </row>
    <row r="378" spans="2:9" ht="12.75">
      <c r="B378" s="334"/>
      <c r="C378" s="334"/>
      <c r="D378" s="334"/>
      <c r="E378" s="333"/>
      <c r="F378" s="333"/>
      <c r="G378" s="425"/>
      <c r="H378" s="425"/>
      <c r="I378" s="345"/>
    </row>
    <row r="379" spans="2:9" ht="12.75">
      <c r="B379" s="334"/>
      <c r="C379" s="334"/>
      <c r="D379" s="334"/>
      <c r="E379" s="333"/>
      <c r="F379" s="333"/>
      <c r="G379" s="425"/>
      <c r="H379" s="425"/>
      <c r="I379" s="345"/>
    </row>
    <row r="380" spans="2:9" ht="12.75">
      <c r="B380" s="334"/>
      <c r="C380" s="334"/>
      <c r="D380" s="334"/>
      <c r="E380" s="333"/>
      <c r="F380" s="333"/>
      <c r="G380" s="425"/>
      <c r="H380" s="425"/>
      <c r="I380" s="345"/>
    </row>
    <row r="381" spans="2:9" ht="12.75">
      <c r="B381" s="334"/>
      <c r="C381" s="334"/>
      <c r="D381" s="334"/>
      <c r="E381" s="333"/>
      <c r="F381" s="333"/>
      <c r="G381" s="425"/>
      <c r="H381" s="425"/>
      <c r="I381" s="345"/>
    </row>
    <row r="382" spans="2:9" ht="12.75">
      <c r="B382" s="334"/>
      <c r="C382" s="334"/>
      <c r="D382" s="334"/>
      <c r="E382" s="333"/>
      <c r="F382" s="333"/>
      <c r="G382" s="425"/>
      <c r="H382" s="425"/>
      <c r="I382" s="345"/>
    </row>
    <row r="383" spans="2:9" ht="12.75">
      <c r="B383" s="334"/>
      <c r="C383" s="334"/>
      <c r="D383" s="334"/>
      <c r="E383" s="426"/>
      <c r="F383" s="426"/>
      <c r="G383" s="427"/>
      <c r="H383" s="427"/>
      <c r="I383" s="345"/>
    </row>
    <row r="384" spans="2:9" ht="12.75">
      <c r="B384" s="334"/>
      <c r="C384" s="334"/>
      <c r="D384" s="334"/>
      <c r="E384" s="333"/>
      <c r="F384" s="333"/>
      <c r="G384" s="425"/>
      <c r="H384" s="425"/>
      <c r="I384" s="345"/>
    </row>
    <row r="385" spans="1:22" s="496" customFormat="1" ht="12.75">
      <c r="A385" s="329"/>
      <c r="B385" s="334"/>
      <c r="C385" s="334"/>
      <c r="D385" s="334"/>
      <c r="E385" s="333"/>
      <c r="F385" s="333"/>
      <c r="G385" s="425"/>
      <c r="H385" s="425"/>
      <c r="I385" s="370"/>
      <c r="J385" s="330"/>
      <c r="K385" s="330"/>
      <c r="L385" s="330"/>
      <c r="M385" s="330"/>
      <c r="N385" s="330"/>
      <c r="O385" s="330"/>
      <c r="P385" s="330"/>
      <c r="Q385" s="330"/>
      <c r="R385" s="330"/>
      <c r="S385" s="330"/>
      <c r="T385" s="330"/>
      <c r="U385" s="330"/>
      <c r="V385" s="329"/>
    </row>
    <row r="386" spans="2:9" ht="15" customHeight="1">
      <c r="B386" s="334"/>
      <c r="C386" s="334"/>
      <c r="I386" s="345"/>
    </row>
    <row r="387" spans="2:9" ht="12.75">
      <c r="B387" s="334"/>
      <c r="C387" s="334"/>
      <c r="I387" s="345"/>
    </row>
    <row r="388" ht="12.75">
      <c r="I388" s="345"/>
    </row>
    <row r="389" ht="12.75">
      <c r="I389" s="345"/>
    </row>
    <row r="390" ht="12.75">
      <c r="I390" s="353"/>
    </row>
    <row r="391" ht="12.75">
      <c r="I391" s="345"/>
    </row>
    <row r="392" ht="12.75">
      <c r="I392" s="345"/>
    </row>
    <row r="393" ht="12.75">
      <c r="I393" s="345"/>
    </row>
    <row r="394" ht="12.75">
      <c r="I394" s="345"/>
    </row>
    <row r="395" ht="12.75">
      <c r="I395" s="345"/>
    </row>
    <row r="396" ht="12.75">
      <c r="I396" s="345"/>
    </row>
    <row r="397" ht="12.75">
      <c r="I397" s="345"/>
    </row>
    <row r="398" ht="12.75">
      <c r="I398" s="353"/>
    </row>
    <row r="399" ht="12.75">
      <c r="I399" s="345"/>
    </row>
    <row r="400" ht="12.75">
      <c r="I400" s="345"/>
    </row>
    <row r="401" ht="12.75">
      <c r="I401" s="345"/>
    </row>
    <row r="402" ht="12.75">
      <c r="I402" s="345"/>
    </row>
    <row r="403" ht="12.75">
      <c r="I403" s="345"/>
    </row>
    <row r="404" ht="12.75">
      <c r="I404" s="345"/>
    </row>
    <row r="405" ht="12.75">
      <c r="I405" s="345"/>
    </row>
    <row r="406" ht="12.75">
      <c r="I406" s="345"/>
    </row>
    <row r="407" ht="12.75">
      <c r="I407" s="353"/>
    </row>
    <row r="408" ht="12.75">
      <c r="I408" s="345"/>
    </row>
    <row r="409" ht="12.75">
      <c r="I409" s="345"/>
    </row>
    <row r="410" ht="12.75">
      <c r="I410" s="345"/>
    </row>
    <row r="411" ht="12.75">
      <c r="I411" s="345"/>
    </row>
    <row r="412" ht="12.75">
      <c r="I412" s="345"/>
    </row>
    <row r="413" ht="12.75">
      <c r="I413" s="353"/>
    </row>
    <row r="414" spans="1:22" s="495" customFormat="1" ht="12.75" customHeight="1">
      <c r="A414" s="329"/>
      <c r="B414" s="329"/>
      <c r="C414" s="329"/>
      <c r="D414" s="329"/>
      <c r="E414" s="330"/>
      <c r="F414" s="330"/>
      <c r="G414" s="331"/>
      <c r="H414" s="331"/>
      <c r="I414" s="353"/>
      <c r="J414" s="330"/>
      <c r="K414" s="330"/>
      <c r="L414" s="330"/>
      <c r="M414" s="330"/>
      <c r="N414" s="330"/>
      <c r="O414" s="330"/>
      <c r="P414" s="330"/>
      <c r="Q414" s="330"/>
      <c r="R414" s="330"/>
      <c r="S414" s="330"/>
      <c r="T414" s="330"/>
      <c r="U414" s="330"/>
      <c r="V414" s="329"/>
    </row>
    <row r="415" ht="9.75" customHeight="1">
      <c r="I415" s="408"/>
    </row>
    <row r="416" ht="12.75">
      <c r="I416" s="408"/>
    </row>
    <row r="417" ht="12.75">
      <c r="I417" s="498"/>
    </row>
    <row r="418" ht="12.75">
      <c r="I418" s="498"/>
    </row>
    <row r="419" ht="12.75">
      <c r="I419" s="498"/>
    </row>
    <row r="420" ht="12.75">
      <c r="I420" s="498"/>
    </row>
    <row r="421" ht="12.75">
      <c r="I421" s="498"/>
    </row>
    <row r="422" ht="12.75">
      <c r="I422" s="498"/>
    </row>
    <row r="423" ht="12.75">
      <c r="I423" s="498"/>
    </row>
    <row r="424" ht="12.75">
      <c r="I424" s="498"/>
    </row>
    <row r="425" ht="12.75">
      <c r="I425" s="338"/>
    </row>
    <row r="426" ht="39" customHeight="1">
      <c r="I426" s="329"/>
    </row>
    <row r="427" ht="12.75" customHeight="1">
      <c r="I427" s="329"/>
    </row>
    <row r="428" ht="12.75">
      <c r="I428" s="329"/>
    </row>
    <row r="429" ht="12.75">
      <c r="I429" s="329"/>
    </row>
    <row r="430" ht="12.75">
      <c r="I430" s="329"/>
    </row>
    <row r="431" ht="12.75">
      <c r="I431" s="329"/>
    </row>
    <row r="432" ht="12.75">
      <c r="I432" s="329"/>
    </row>
    <row r="433" ht="12.75">
      <c r="I433" s="329"/>
    </row>
    <row r="434" ht="12.75">
      <c r="I434" s="329"/>
    </row>
    <row r="435" ht="12.75">
      <c r="I435" s="329"/>
    </row>
    <row r="436" ht="12.75">
      <c r="I436" s="329"/>
    </row>
    <row r="437" ht="12.75">
      <c r="I437" s="338"/>
    </row>
    <row r="438" ht="12.75">
      <c r="I438" s="338"/>
    </row>
    <row r="439" ht="12.75">
      <c r="I439" s="338"/>
    </row>
    <row r="440" ht="12.75">
      <c r="I440" s="338"/>
    </row>
    <row r="441" ht="12.75">
      <c r="I441" s="408"/>
    </row>
    <row r="442" ht="12.75">
      <c r="I442" s="338"/>
    </row>
    <row r="443" ht="12.75">
      <c r="I443" s="338"/>
    </row>
    <row r="444" ht="12.75">
      <c r="I444" s="338"/>
    </row>
    <row r="445" ht="12.75">
      <c r="I445" s="338"/>
    </row>
    <row r="446" ht="12.75">
      <c r="I446" s="338"/>
    </row>
    <row r="447" ht="12.75">
      <c r="I447" s="338"/>
    </row>
    <row r="448" ht="12.75">
      <c r="I448" s="332"/>
    </row>
    <row r="449" ht="12.75">
      <c r="I449" s="332"/>
    </row>
    <row r="450" ht="12.75">
      <c r="I450" s="332"/>
    </row>
    <row r="451" ht="12.75">
      <c r="I451" s="332"/>
    </row>
    <row r="452" ht="12.75">
      <c r="I452" s="428"/>
    </row>
    <row r="453" ht="12.75">
      <c r="I453" s="332"/>
    </row>
    <row r="454" ht="12.75">
      <c r="I454" s="332"/>
    </row>
    <row r="455" ht="12.75">
      <c r="I455" s="332"/>
    </row>
    <row r="456" ht="12.75">
      <c r="I456" s="332"/>
    </row>
    <row r="457" ht="12.75">
      <c r="I457" s="332"/>
    </row>
    <row r="458" ht="12.75">
      <c r="I458" s="332"/>
    </row>
    <row r="459" ht="12.75">
      <c r="I459" s="332"/>
    </row>
    <row r="460" ht="12.75">
      <c r="I460" s="332"/>
    </row>
    <row r="461" ht="12.75">
      <c r="I461" s="332"/>
    </row>
    <row r="462" ht="12.75">
      <c r="I462" s="332"/>
    </row>
    <row r="463" ht="12.75">
      <c r="I463" s="428"/>
    </row>
    <row r="464" ht="12.75">
      <c r="I464" s="332"/>
    </row>
    <row r="465" ht="12.75">
      <c r="I465" s="332"/>
    </row>
  </sheetData>
  <sheetProtection/>
  <mergeCells count="27">
    <mergeCell ref="A5:H5"/>
    <mergeCell ref="A6:A9"/>
    <mergeCell ref="B6:B9"/>
    <mergeCell ref="C6:C9"/>
    <mergeCell ref="D6:D9"/>
    <mergeCell ref="E1:G1"/>
    <mergeCell ref="E2:G2"/>
    <mergeCell ref="E3:G3"/>
    <mergeCell ref="E4:G4"/>
    <mergeCell ref="E6:F8"/>
    <mergeCell ref="G6:G9"/>
    <mergeCell ref="H6:H9"/>
    <mergeCell ref="E10:F10"/>
    <mergeCell ref="A288:A289"/>
    <mergeCell ref="B288:B289"/>
    <mergeCell ref="C288:C289"/>
    <mergeCell ref="D288:D289"/>
    <mergeCell ref="E288:E289"/>
    <mergeCell ref="F288:F289"/>
    <mergeCell ref="B350:B353"/>
    <mergeCell ref="A356:C356"/>
    <mergeCell ref="G288:G289"/>
    <mergeCell ref="H288:H289"/>
    <mergeCell ref="B290:H290"/>
    <mergeCell ref="D294:F294"/>
    <mergeCell ref="C319:G319"/>
    <mergeCell ref="B345:B346"/>
  </mergeCells>
  <printOptions/>
  <pageMargins left="0.5118110236220472" right="0.1968503937007874" top="0.5511811023622047" bottom="0.7480314960629921" header="0.31496062992125984" footer="0.31496062992125984"/>
  <pageSetup horizontalDpi="600" verticalDpi="600" orientation="portrait" paperSize="9" scale="55" r:id="rId2"/>
  <headerFooter>
    <oddFooter>&amp;CStrona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55"/>
  <sheetViews>
    <sheetView zoomScalePageLayoutView="0" workbookViewId="0" topLeftCell="A17">
      <selection activeCell="A26" sqref="A26:I26"/>
    </sheetView>
  </sheetViews>
  <sheetFormatPr defaultColWidth="9.140625" defaultRowHeight="12.75"/>
  <cols>
    <col min="1" max="1" width="4.8515625" style="7" bestFit="1" customWidth="1"/>
    <col min="2" max="2" width="44.57421875" style="87" customWidth="1"/>
    <col min="3" max="3" width="6.57421875" style="11" bestFit="1" customWidth="1"/>
    <col min="4" max="5" width="8.8515625" style="8" customWidth="1"/>
    <col min="6" max="6" width="17.421875" style="18" customWidth="1"/>
    <col min="7" max="7" width="17.28125" style="18" customWidth="1"/>
    <col min="8" max="8" width="18.421875" style="121" customWidth="1"/>
    <col min="9" max="9" width="12.140625" style="18" customWidth="1"/>
    <col min="10" max="10" width="9.140625" style="9" hidden="1" customWidth="1"/>
    <col min="11" max="16384" width="9.140625" style="9" customWidth="1"/>
  </cols>
  <sheetData>
    <row r="1" spans="1:8" ht="15.75">
      <c r="A1" s="1"/>
      <c r="B1" s="188"/>
      <c r="C1" s="189"/>
      <c r="D1" s="131"/>
      <c r="E1" s="131"/>
      <c r="F1" s="190"/>
      <c r="G1" s="190"/>
      <c r="H1" s="1" t="s">
        <v>327</v>
      </c>
    </row>
    <row r="2" spans="1:8" ht="15.75">
      <c r="A2" s="1"/>
      <c r="B2" s="188"/>
      <c r="C2" s="189"/>
      <c r="D2" s="131"/>
      <c r="E2" s="131"/>
      <c r="F2" s="190"/>
      <c r="G2" s="190"/>
      <c r="H2" s="1" t="s">
        <v>693</v>
      </c>
    </row>
    <row r="3" spans="1:8" ht="15.75">
      <c r="A3" s="1"/>
      <c r="B3" s="188"/>
      <c r="C3" s="189"/>
      <c r="D3" s="131"/>
      <c r="E3" s="131"/>
      <c r="F3" s="190"/>
      <c r="G3" s="190"/>
      <c r="H3" s="146" t="s">
        <v>694</v>
      </c>
    </row>
    <row r="4" spans="1:8" ht="15.75">
      <c r="A4" s="1"/>
      <c r="B4" s="188"/>
      <c r="C4" s="189"/>
      <c r="D4" s="131"/>
      <c r="E4" s="131"/>
      <c r="F4" s="190"/>
      <c r="G4" s="190"/>
      <c r="H4" s="146"/>
    </row>
    <row r="5" spans="1:9" ht="15.75">
      <c r="A5" s="1"/>
      <c r="B5" s="188"/>
      <c r="C5" s="189"/>
      <c r="D5" s="131"/>
      <c r="E5" s="131"/>
      <c r="F5" s="190"/>
      <c r="G5" s="190"/>
      <c r="H5" s="191"/>
      <c r="I5" s="192"/>
    </row>
    <row r="6" spans="1:9" ht="15.75">
      <c r="A6" s="1310" t="s">
        <v>741</v>
      </c>
      <c r="B6" s="1311"/>
      <c r="C6" s="1311"/>
      <c r="D6" s="1311"/>
      <c r="E6" s="1311"/>
      <c r="F6" s="1311"/>
      <c r="G6" s="1311"/>
      <c r="H6" s="1311"/>
      <c r="I6" s="194"/>
    </row>
    <row r="7" spans="1:9" s="22" customFormat="1" ht="18.75" customHeight="1">
      <c r="A7" s="1222" t="s">
        <v>66</v>
      </c>
      <c r="B7" s="1208" t="s">
        <v>2</v>
      </c>
      <c r="C7" s="1222" t="s">
        <v>67</v>
      </c>
      <c r="D7" s="1222" t="s">
        <v>39</v>
      </c>
      <c r="E7" s="1313" t="s">
        <v>76</v>
      </c>
      <c r="F7" s="1208" t="s">
        <v>86</v>
      </c>
      <c r="G7" s="1208" t="s">
        <v>3</v>
      </c>
      <c r="H7" s="1312" t="s">
        <v>46</v>
      </c>
      <c r="I7" s="1211" t="s">
        <v>4</v>
      </c>
    </row>
    <row r="8" spans="1:9" s="299" customFormat="1" ht="43.5" customHeight="1">
      <c r="A8" s="1222"/>
      <c r="B8" s="1208"/>
      <c r="C8" s="1222"/>
      <c r="D8" s="1222"/>
      <c r="E8" s="1314"/>
      <c r="F8" s="1208"/>
      <c r="G8" s="1209"/>
      <c r="H8" s="1211"/>
      <c r="I8" s="1211"/>
    </row>
    <row r="9" spans="1:9" s="19" customFormat="1" ht="18.75" customHeight="1">
      <c r="A9" s="195">
        <v>1</v>
      </c>
      <c r="B9" s="196">
        <v>2</v>
      </c>
      <c r="C9" s="195">
        <v>3</v>
      </c>
      <c r="D9" s="195">
        <v>4</v>
      </c>
      <c r="E9" s="195"/>
      <c r="F9" s="195">
        <v>5</v>
      </c>
      <c r="G9" s="195">
        <v>6</v>
      </c>
      <c r="H9" s="195">
        <v>7</v>
      </c>
      <c r="I9" s="197">
        <v>8</v>
      </c>
    </row>
    <row r="10" spans="1:9" s="14" customFormat="1" ht="30">
      <c r="A10" s="198">
        <v>1</v>
      </c>
      <c r="B10" s="199" t="s">
        <v>181</v>
      </c>
      <c r="C10" s="200" t="s">
        <v>11</v>
      </c>
      <c r="D10" s="201" t="s">
        <v>68</v>
      </c>
      <c r="E10" s="201" t="s">
        <v>328</v>
      </c>
      <c r="F10" s="202">
        <v>250000</v>
      </c>
      <c r="G10" s="202">
        <v>298609</v>
      </c>
      <c r="H10" s="203">
        <v>2890.5</v>
      </c>
      <c r="I10" s="236">
        <f aca="true" t="shared" si="0" ref="I10:I31">H10/G10</f>
        <v>0.00967988238800572</v>
      </c>
    </row>
    <row r="11" spans="1:9" s="14" customFormat="1" ht="15.75">
      <c r="A11" s="198">
        <v>2</v>
      </c>
      <c r="B11" s="199" t="s">
        <v>428</v>
      </c>
      <c r="C11" s="200" t="s">
        <v>11</v>
      </c>
      <c r="D11" s="201" t="s">
        <v>68</v>
      </c>
      <c r="E11" s="201" t="s">
        <v>328</v>
      </c>
      <c r="F11" s="202">
        <v>400000</v>
      </c>
      <c r="G11" s="202">
        <v>0</v>
      </c>
      <c r="H11" s="203">
        <v>0</v>
      </c>
      <c r="I11" s="236" t="s">
        <v>179</v>
      </c>
    </row>
    <row r="12" spans="1:9" s="14" customFormat="1" ht="30">
      <c r="A12" s="198">
        <v>3</v>
      </c>
      <c r="B12" s="199" t="s">
        <v>434</v>
      </c>
      <c r="C12" s="200" t="s">
        <v>11</v>
      </c>
      <c r="D12" s="201" t="s">
        <v>68</v>
      </c>
      <c r="E12" s="201" t="s">
        <v>328</v>
      </c>
      <c r="F12" s="202">
        <v>0</v>
      </c>
      <c r="G12" s="202">
        <v>100000</v>
      </c>
      <c r="H12" s="203">
        <v>81553.46</v>
      </c>
      <c r="I12" s="236">
        <f t="shared" si="0"/>
        <v>0.8155346000000001</v>
      </c>
    </row>
    <row r="13" spans="1:9" s="14" customFormat="1" ht="15.75">
      <c r="A13" s="198">
        <v>4</v>
      </c>
      <c r="B13" s="199" t="s">
        <v>742</v>
      </c>
      <c r="C13" s="200" t="s">
        <v>11</v>
      </c>
      <c r="D13" s="201" t="s">
        <v>68</v>
      </c>
      <c r="E13" s="201" t="s">
        <v>328</v>
      </c>
      <c r="F13" s="202">
        <v>0</v>
      </c>
      <c r="G13" s="202">
        <v>85000</v>
      </c>
      <c r="H13" s="203">
        <v>65462.51</v>
      </c>
      <c r="I13" s="236">
        <f t="shared" si="0"/>
        <v>0.7701471764705883</v>
      </c>
    </row>
    <row r="14" spans="1:9" s="187" customFormat="1" ht="30.75" customHeight="1">
      <c r="A14" s="204"/>
      <c r="B14" s="205" t="s">
        <v>69</v>
      </c>
      <c r="C14" s="204" t="s">
        <v>11</v>
      </c>
      <c r="D14" s="206"/>
      <c r="E14" s="206"/>
      <c r="F14" s="207">
        <f>SUM(F10:F13)</f>
        <v>650000</v>
      </c>
      <c r="G14" s="207">
        <f>SUM(G10:G13)</f>
        <v>483609</v>
      </c>
      <c r="H14" s="207">
        <f>SUM(H10:H13)</f>
        <v>149906.47</v>
      </c>
      <c r="I14" s="237">
        <f t="shared" si="0"/>
        <v>0.30997452487443367</v>
      </c>
    </row>
    <row r="15" spans="1:9" s="14" customFormat="1" ht="30">
      <c r="A15" s="198">
        <v>5</v>
      </c>
      <c r="B15" s="199" t="s">
        <v>392</v>
      </c>
      <c r="C15" s="211">
        <v>801</v>
      </c>
      <c r="D15" s="198">
        <v>80101</v>
      </c>
      <c r="E15" s="198">
        <v>6059</v>
      </c>
      <c r="F15" s="214">
        <v>370000</v>
      </c>
      <c r="G15" s="214">
        <v>270000</v>
      </c>
      <c r="H15" s="215">
        <v>199901.32</v>
      </c>
      <c r="I15" s="236">
        <f t="shared" si="0"/>
        <v>0.7403752592592593</v>
      </c>
    </row>
    <row r="16" spans="1:12" s="14" customFormat="1" ht="30">
      <c r="A16" s="198">
        <v>6</v>
      </c>
      <c r="B16" s="199" t="s">
        <v>743</v>
      </c>
      <c r="C16" s="211">
        <v>801</v>
      </c>
      <c r="D16" s="198">
        <v>80110</v>
      </c>
      <c r="E16" s="198">
        <v>6059</v>
      </c>
      <c r="F16" s="214">
        <v>0</v>
      </c>
      <c r="G16" s="214">
        <v>185000</v>
      </c>
      <c r="H16" s="215">
        <v>181272.82</v>
      </c>
      <c r="I16" s="236">
        <f t="shared" si="0"/>
        <v>0.9798530810810812</v>
      </c>
      <c r="L16" s="947"/>
    </row>
    <row r="17" spans="1:9" s="14" customFormat="1" ht="15.75">
      <c r="A17" s="204"/>
      <c r="B17" s="205" t="s">
        <v>70</v>
      </c>
      <c r="C17" s="204">
        <v>801</v>
      </c>
      <c r="D17" s="204"/>
      <c r="E17" s="204"/>
      <c r="F17" s="207">
        <f>SUM(F15:F16)</f>
        <v>370000</v>
      </c>
      <c r="G17" s="207">
        <f>SUM(G15:G16)</f>
        <v>455000</v>
      </c>
      <c r="H17" s="207">
        <f>SUM(H15:H16)</f>
        <v>381174.14</v>
      </c>
      <c r="I17" s="238">
        <f t="shared" si="0"/>
        <v>0.8377453626373627</v>
      </c>
    </row>
    <row r="18" spans="1:9" s="14" customFormat="1" ht="30">
      <c r="A18" s="198">
        <v>7</v>
      </c>
      <c r="B18" s="525" t="s">
        <v>329</v>
      </c>
      <c r="C18" s="211">
        <v>900</v>
      </c>
      <c r="D18" s="198">
        <v>90001</v>
      </c>
      <c r="E18" s="198">
        <v>4300</v>
      </c>
      <c r="F18" s="202">
        <v>55399</v>
      </c>
      <c r="G18" s="202">
        <v>46683</v>
      </c>
      <c r="H18" s="203">
        <v>7558.69</v>
      </c>
      <c r="I18" s="236">
        <f t="shared" si="0"/>
        <v>0.1619152582310477</v>
      </c>
    </row>
    <row r="19" spans="1:9" s="14" customFormat="1" ht="31.5">
      <c r="A19" s="198">
        <v>8</v>
      </c>
      <c r="B19" s="309" t="s">
        <v>248</v>
      </c>
      <c r="C19" s="211">
        <v>900</v>
      </c>
      <c r="D19" s="198">
        <v>90001</v>
      </c>
      <c r="E19" s="198">
        <v>6050</v>
      </c>
      <c r="F19" s="202">
        <v>200000</v>
      </c>
      <c r="G19" s="202">
        <v>246108</v>
      </c>
      <c r="H19" s="208">
        <v>174231</v>
      </c>
      <c r="I19" s="236">
        <f t="shared" si="0"/>
        <v>0.7079452923106929</v>
      </c>
    </row>
    <row r="20" spans="1:9" s="14" customFormat="1" ht="47.25">
      <c r="A20" s="198">
        <v>9</v>
      </c>
      <c r="B20" s="309" t="s">
        <v>744</v>
      </c>
      <c r="C20" s="211">
        <v>900</v>
      </c>
      <c r="D20" s="198">
        <v>90001</v>
      </c>
      <c r="E20" s="198">
        <v>6060</v>
      </c>
      <c r="F20" s="202">
        <v>0</v>
      </c>
      <c r="G20" s="202">
        <v>50000</v>
      </c>
      <c r="H20" s="208">
        <v>34440</v>
      </c>
      <c r="I20" s="236">
        <f t="shared" si="0"/>
        <v>0.6888</v>
      </c>
    </row>
    <row r="21" spans="1:9" s="14" customFormat="1" ht="31.5">
      <c r="A21" s="198">
        <v>10</v>
      </c>
      <c r="B21" s="309" t="s">
        <v>745</v>
      </c>
      <c r="C21" s="211">
        <v>900</v>
      </c>
      <c r="D21" s="198">
        <v>90002</v>
      </c>
      <c r="E21" s="198">
        <v>6060</v>
      </c>
      <c r="F21" s="202">
        <v>0</v>
      </c>
      <c r="G21" s="202">
        <v>17500</v>
      </c>
      <c r="H21" s="208">
        <v>17389.74</v>
      </c>
      <c r="I21" s="236">
        <f t="shared" si="0"/>
        <v>0.9936994285714287</v>
      </c>
    </row>
    <row r="22" spans="1:9" s="14" customFormat="1" ht="31.5">
      <c r="A22" s="198">
        <v>11</v>
      </c>
      <c r="B22" s="309" t="s">
        <v>746</v>
      </c>
      <c r="C22" s="211">
        <v>900</v>
      </c>
      <c r="D22" s="198">
        <v>90002</v>
      </c>
      <c r="E22" s="198">
        <v>4210</v>
      </c>
      <c r="F22" s="202">
        <v>0</v>
      </c>
      <c r="G22" s="202">
        <v>17499</v>
      </c>
      <c r="H22" s="208">
        <v>17499</v>
      </c>
      <c r="I22" s="236">
        <f t="shared" si="0"/>
        <v>1</v>
      </c>
    </row>
    <row r="23" spans="1:9" s="14" customFormat="1" ht="15.75">
      <c r="A23" s="198">
        <v>12</v>
      </c>
      <c r="B23" s="309" t="s">
        <v>429</v>
      </c>
      <c r="C23" s="211">
        <v>900</v>
      </c>
      <c r="D23" s="198">
        <v>90003</v>
      </c>
      <c r="E23" s="198">
        <v>4300</v>
      </c>
      <c r="F23" s="202">
        <v>10516</v>
      </c>
      <c r="G23" s="202">
        <v>25516</v>
      </c>
      <c r="H23" s="208">
        <v>5374.1</v>
      </c>
      <c r="I23" s="236">
        <f t="shared" si="0"/>
        <v>0.21061686784762504</v>
      </c>
    </row>
    <row r="24" spans="1:9" s="14" customFormat="1" ht="15.75">
      <c r="A24" s="198">
        <v>13</v>
      </c>
      <c r="B24" s="309" t="s">
        <v>430</v>
      </c>
      <c r="C24" s="211">
        <v>900</v>
      </c>
      <c r="D24" s="198">
        <v>90003</v>
      </c>
      <c r="E24" s="198">
        <v>4300</v>
      </c>
      <c r="F24" s="202">
        <v>1052</v>
      </c>
      <c r="G24" s="202">
        <v>1052</v>
      </c>
      <c r="H24" s="208">
        <v>0</v>
      </c>
      <c r="I24" s="236">
        <f t="shared" si="0"/>
        <v>0</v>
      </c>
    </row>
    <row r="25" spans="1:9" s="14" customFormat="1" ht="15.75">
      <c r="A25" s="198">
        <v>14</v>
      </c>
      <c r="B25" s="309" t="s">
        <v>431</v>
      </c>
      <c r="C25" s="211">
        <v>900</v>
      </c>
      <c r="D25" s="198">
        <v>90003</v>
      </c>
      <c r="E25" s="198">
        <v>4300</v>
      </c>
      <c r="F25" s="202">
        <v>1350</v>
      </c>
      <c r="G25" s="202">
        <v>1350</v>
      </c>
      <c r="H25" s="208">
        <v>0</v>
      </c>
      <c r="I25" s="236">
        <f t="shared" si="0"/>
        <v>0</v>
      </c>
    </row>
    <row r="26" spans="1:9" s="14" customFormat="1" ht="31.5">
      <c r="A26" s="198">
        <v>15</v>
      </c>
      <c r="B26" s="310" t="s">
        <v>432</v>
      </c>
      <c r="C26" s="211">
        <v>900</v>
      </c>
      <c r="D26" s="198">
        <v>90003</v>
      </c>
      <c r="E26" s="198">
        <v>4300</v>
      </c>
      <c r="F26" s="202">
        <v>5258</v>
      </c>
      <c r="G26" s="202">
        <v>2258</v>
      </c>
      <c r="H26" s="208">
        <v>1311.12</v>
      </c>
      <c r="I26" s="236">
        <f t="shared" si="0"/>
        <v>0.5806554472984942</v>
      </c>
    </row>
    <row r="27" spans="1:9" s="14" customFormat="1" ht="31.5">
      <c r="A27" s="198">
        <v>16</v>
      </c>
      <c r="B27" s="309" t="s">
        <v>433</v>
      </c>
      <c r="C27" s="211">
        <v>900</v>
      </c>
      <c r="D27" s="198">
        <v>90003</v>
      </c>
      <c r="E27" s="198">
        <v>4300</v>
      </c>
      <c r="F27" s="202">
        <v>17878</v>
      </c>
      <c r="G27" s="202">
        <v>14878</v>
      </c>
      <c r="H27" s="208">
        <v>12972.96</v>
      </c>
      <c r="I27" s="236">
        <f t="shared" si="0"/>
        <v>0.8719559080521575</v>
      </c>
    </row>
    <row r="28" spans="1:9" s="14" customFormat="1" ht="31.5">
      <c r="A28" s="198">
        <v>17</v>
      </c>
      <c r="B28" s="309" t="s">
        <v>330</v>
      </c>
      <c r="C28" s="211">
        <v>900</v>
      </c>
      <c r="D28" s="198">
        <v>90003</v>
      </c>
      <c r="E28" s="198">
        <v>4300</v>
      </c>
      <c r="F28" s="202">
        <v>123360</v>
      </c>
      <c r="G28" s="202">
        <v>83360</v>
      </c>
      <c r="H28" s="208">
        <v>62207.34</v>
      </c>
      <c r="I28" s="236">
        <f>H28/G28</f>
        <v>0.7462492802303262</v>
      </c>
    </row>
    <row r="29" spans="1:9" s="14" customFormat="1" ht="15.75">
      <c r="A29" s="198">
        <v>18</v>
      </c>
      <c r="B29" s="309" t="s">
        <v>331</v>
      </c>
      <c r="C29" s="212">
        <v>900</v>
      </c>
      <c r="D29" s="213">
        <v>90003</v>
      </c>
      <c r="E29" s="213">
        <v>4300</v>
      </c>
      <c r="F29" s="214">
        <v>42066</v>
      </c>
      <c r="G29" s="214">
        <v>32066</v>
      </c>
      <c r="H29" s="528">
        <v>25505.28</v>
      </c>
      <c r="I29" s="236">
        <f t="shared" si="0"/>
        <v>0.7953994885548555</v>
      </c>
    </row>
    <row r="30" spans="1:9" s="15" customFormat="1" ht="15.75">
      <c r="A30" s="204"/>
      <c r="B30" s="205" t="s">
        <v>71</v>
      </c>
      <c r="C30" s="204">
        <v>900</v>
      </c>
      <c r="D30" s="206"/>
      <c r="E30" s="206"/>
      <c r="F30" s="207">
        <f>SUM(F18:F29)</f>
        <v>456879</v>
      </c>
      <c r="G30" s="207">
        <f>SUM(G18:G29)</f>
        <v>538270</v>
      </c>
      <c r="H30" s="209">
        <f>SUM(H18:H29)</f>
        <v>358489.23</v>
      </c>
      <c r="I30" s="238">
        <f t="shared" si="0"/>
        <v>0.6660026195032233</v>
      </c>
    </row>
    <row r="31" spans="1:9" s="298" customFormat="1" ht="14.25" customHeight="1">
      <c r="A31" s="293"/>
      <c r="B31" s="294" t="s">
        <v>72</v>
      </c>
      <c r="C31" s="295"/>
      <c r="D31" s="296"/>
      <c r="E31" s="296"/>
      <c r="F31" s="526">
        <f>F17+F30+F14</f>
        <v>1476879</v>
      </c>
      <c r="G31" s="526">
        <f>G17+G30+G14</f>
        <v>1476879</v>
      </c>
      <c r="H31" s="527">
        <f>H17+H30+H14</f>
        <v>889569.84</v>
      </c>
      <c r="I31" s="297">
        <f t="shared" si="0"/>
        <v>0.6023308883124481</v>
      </c>
    </row>
    <row r="32" spans="1:9" ht="15.75" hidden="1">
      <c r="A32" s="1"/>
      <c r="B32" s="219"/>
      <c r="C32" s="189"/>
      <c r="D32" s="131"/>
      <c r="E32" s="131"/>
      <c r="F32" s="220"/>
      <c r="G32" s="220"/>
      <c r="H32" s="191"/>
      <c r="I32" s="220"/>
    </row>
    <row r="33" spans="1:9" ht="15.75">
      <c r="A33" s="1"/>
      <c r="B33" s="219"/>
      <c r="C33" s="189"/>
      <c r="D33" s="131"/>
      <c r="E33" s="131"/>
      <c r="F33" s="220"/>
      <c r="G33" s="220"/>
      <c r="H33" s="191"/>
      <c r="I33" s="220"/>
    </row>
    <row r="34" spans="1:9" ht="15.75">
      <c r="A34" s="1"/>
      <c r="B34" s="1213"/>
      <c r="C34" s="1213"/>
      <c r="D34" s="1213"/>
      <c r="E34" s="1213"/>
      <c r="F34" s="1213"/>
      <c r="G34" s="220"/>
      <c r="H34" s="221"/>
      <c r="I34" s="220"/>
    </row>
    <row r="35" spans="1:9" ht="15.75">
      <c r="A35" s="1"/>
      <c r="B35" s="219"/>
      <c r="C35" s="308"/>
      <c r="D35" s="131"/>
      <c r="E35" s="131"/>
      <c r="F35" s="220"/>
      <c r="G35" s="220"/>
      <c r="H35" s="191"/>
      <c r="I35" s="220"/>
    </row>
    <row r="36" spans="1:9" ht="15.75">
      <c r="A36" s="1"/>
      <c r="B36" s="219"/>
      <c r="C36" s="189"/>
      <c r="D36" s="131"/>
      <c r="E36" s="131"/>
      <c r="F36" s="220"/>
      <c r="G36" s="220"/>
      <c r="H36" s="191"/>
      <c r="I36" s="220"/>
    </row>
    <row r="37" spans="2:9" ht="15.75">
      <c r="B37" s="86"/>
      <c r="F37" s="17"/>
      <c r="G37" s="17"/>
      <c r="I37" s="17"/>
    </row>
    <row r="38" spans="2:9" ht="15.75">
      <c r="B38" s="86"/>
      <c r="F38" s="17"/>
      <c r="G38" s="17"/>
      <c r="I38" s="17"/>
    </row>
    <row r="39" spans="2:9" ht="15.75">
      <c r="B39" s="86"/>
      <c r="F39" s="17"/>
      <c r="G39" s="17"/>
      <c r="I39" s="17"/>
    </row>
    <row r="40" spans="2:9" ht="15.75">
      <c r="B40" s="86"/>
      <c r="F40" s="17"/>
      <c r="G40" s="17"/>
      <c r="I40" s="17"/>
    </row>
    <row r="41" spans="2:9" ht="15.75">
      <c r="B41" s="86"/>
      <c r="F41" s="17"/>
      <c r="G41" s="17"/>
      <c r="I41" s="17"/>
    </row>
    <row r="42" spans="2:9" ht="15.75">
      <c r="B42" s="86"/>
      <c r="F42" s="17"/>
      <c r="G42" s="17"/>
      <c r="I42" s="17"/>
    </row>
    <row r="43" spans="2:9" ht="15.75">
      <c r="B43" s="86"/>
      <c r="F43" s="17"/>
      <c r="G43" s="17"/>
      <c r="I43" s="17"/>
    </row>
    <row r="44" spans="2:9" ht="15.75">
      <c r="B44" s="86"/>
      <c r="F44" s="17"/>
      <c r="G44" s="17"/>
      <c r="I44" s="17"/>
    </row>
    <row r="45" spans="2:9" ht="15.75">
      <c r="B45" s="86"/>
      <c r="F45" s="17"/>
      <c r="G45" s="17"/>
      <c r="I45" s="17"/>
    </row>
    <row r="46" spans="2:9" ht="15.75">
      <c r="B46" s="86"/>
      <c r="F46" s="17"/>
      <c r="G46" s="17"/>
      <c r="I46" s="17"/>
    </row>
    <row r="47" spans="2:9" ht="15.75">
      <c r="B47" s="86"/>
      <c r="F47" s="17"/>
      <c r="G47" s="17"/>
      <c r="I47" s="17"/>
    </row>
    <row r="48" spans="2:9" ht="15.75">
      <c r="B48" s="86"/>
      <c r="F48" s="17"/>
      <c r="G48" s="17"/>
      <c r="I48" s="17"/>
    </row>
    <row r="49" spans="2:9" ht="15.75">
      <c r="B49" s="86"/>
      <c r="F49" s="17"/>
      <c r="G49" s="17"/>
      <c r="I49" s="17"/>
    </row>
    <row r="50" spans="2:9" ht="15.75">
      <c r="B50" s="86"/>
      <c r="F50" s="17"/>
      <c r="G50" s="17"/>
      <c r="I50" s="17"/>
    </row>
    <row r="51" spans="2:9" ht="15.75">
      <c r="B51" s="86"/>
      <c r="F51" s="17"/>
      <c r="G51" s="17"/>
      <c r="I51" s="17"/>
    </row>
    <row r="52" spans="2:9" ht="15.75">
      <c r="B52" s="86"/>
      <c r="F52" s="17"/>
      <c r="G52" s="17"/>
      <c r="I52" s="17"/>
    </row>
    <row r="53" spans="2:9" ht="15.75">
      <c r="B53" s="86"/>
      <c r="F53" s="17"/>
      <c r="G53" s="17"/>
      <c r="I53" s="17"/>
    </row>
    <row r="54" spans="2:9" ht="15.75">
      <c r="B54" s="86"/>
      <c r="F54" s="17"/>
      <c r="G54" s="17"/>
      <c r="I54" s="17"/>
    </row>
    <row r="55" spans="2:9" ht="15.75">
      <c r="B55" s="86"/>
      <c r="F55" s="17"/>
      <c r="G55" s="17"/>
      <c r="I55" s="17"/>
    </row>
    <row r="56" spans="2:9" ht="15.75">
      <c r="B56" s="86"/>
      <c r="F56" s="17"/>
      <c r="G56" s="17"/>
      <c r="I56" s="17"/>
    </row>
    <row r="57" spans="2:9" ht="15.75">
      <c r="B57" s="86"/>
      <c r="F57" s="17"/>
      <c r="G57" s="17"/>
      <c r="I57" s="17"/>
    </row>
    <row r="58" spans="2:9" ht="15.75">
      <c r="B58" s="86"/>
      <c r="F58" s="17"/>
      <c r="G58" s="17"/>
      <c r="I58" s="17"/>
    </row>
    <row r="59" spans="2:9" ht="15.75">
      <c r="B59" s="86"/>
      <c r="F59" s="17"/>
      <c r="G59" s="17"/>
      <c r="I59" s="17"/>
    </row>
    <row r="60" spans="2:9" ht="15.75">
      <c r="B60" s="86"/>
      <c r="F60" s="17"/>
      <c r="G60" s="17"/>
      <c r="I60" s="17"/>
    </row>
    <row r="61" spans="2:9" ht="15.75">
      <c r="B61" s="86"/>
      <c r="F61" s="17"/>
      <c r="G61" s="17"/>
      <c r="I61" s="17"/>
    </row>
    <row r="62" spans="2:9" ht="15.75">
      <c r="B62" s="86"/>
      <c r="F62" s="17"/>
      <c r="G62" s="17"/>
      <c r="I62" s="17"/>
    </row>
    <row r="63" spans="2:9" ht="15.75">
      <c r="B63" s="86"/>
      <c r="F63" s="17"/>
      <c r="G63" s="17"/>
      <c r="I63" s="17"/>
    </row>
    <row r="64" spans="2:9" ht="15.75">
      <c r="B64" s="86"/>
      <c r="F64" s="17"/>
      <c r="G64" s="17"/>
      <c r="I64" s="17"/>
    </row>
    <row r="65" spans="2:9" ht="15.75">
      <c r="B65" s="86"/>
      <c r="F65" s="17"/>
      <c r="G65" s="17"/>
      <c r="I65" s="17"/>
    </row>
    <row r="66" spans="2:9" ht="15.75">
      <c r="B66" s="86"/>
      <c r="F66" s="17"/>
      <c r="G66" s="17"/>
      <c r="I66" s="17"/>
    </row>
    <row r="67" spans="2:9" ht="15.75">
      <c r="B67" s="86"/>
      <c r="F67" s="17"/>
      <c r="G67" s="17"/>
      <c r="I67" s="17"/>
    </row>
    <row r="68" spans="2:9" ht="15.75">
      <c r="B68" s="86"/>
      <c r="F68" s="17"/>
      <c r="G68" s="17"/>
      <c r="I68" s="17"/>
    </row>
    <row r="69" spans="2:9" ht="15.75">
      <c r="B69" s="86"/>
      <c r="F69" s="17"/>
      <c r="G69" s="17"/>
      <c r="I69" s="17"/>
    </row>
    <row r="70" spans="2:9" ht="15.75">
      <c r="B70" s="86"/>
      <c r="F70" s="17"/>
      <c r="G70" s="17"/>
      <c r="I70" s="17"/>
    </row>
    <row r="71" spans="2:9" ht="15.75">
      <c r="B71" s="86"/>
      <c r="F71" s="17"/>
      <c r="G71" s="17"/>
      <c r="I71" s="17"/>
    </row>
    <row r="72" spans="2:9" ht="15.75">
      <c r="B72" s="86"/>
      <c r="F72" s="17"/>
      <c r="G72" s="17"/>
      <c r="I72" s="17"/>
    </row>
    <row r="73" spans="2:9" ht="15.75">
      <c r="B73" s="86"/>
      <c r="F73" s="17"/>
      <c r="G73" s="17"/>
      <c r="I73" s="17"/>
    </row>
    <row r="74" spans="2:9" ht="15.75">
      <c r="B74" s="86"/>
      <c r="F74" s="17"/>
      <c r="G74" s="17"/>
      <c r="I74" s="17"/>
    </row>
    <row r="75" spans="2:9" ht="15.75">
      <c r="B75" s="86"/>
      <c r="F75" s="17"/>
      <c r="G75" s="17"/>
      <c r="I75" s="17"/>
    </row>
    <row r="76" spans="2:9" ht="15.75">
      <c r="B76" s="86"/>
      <c r="F76" s="17"/>
      <c r="G76" s="17"/>
      <c r="I76" s="17"/>
    </row>
    <row r="77" spans="2:9" ht="15.75">
      <c r="B77" s="86"/>
      <c r="F77" s="17"/>
      <c r="G77" s="17"/>
      <c r="I77" s="17"/>
    </row>
    <row r="78" spans="2:9" ht="15.75">
      <c r="B78" s="86"/>
      <c r="F78" s="17"/>
      <c r="G78" s="17"/>
      <c r="I78" s="17"/>
    </row>
    <row r="79" spans="2:9" ht="15.75">
      <c r="B79" s="86"/>
      <c r="F79" s="17"/>
      <c r="G79" s="17"/>
      <c r="I79" s="17"/>
    </row>
    <row r="80" spans="2:9" ht="15.75">
      <c r="B80" s="86"/>
      <c r="F80" s="17"/>
      <c r="G80" s="17"/>
      <c r="I80" s="17"/>
    </row>
    <row r="81" spans="2:9" ht="15.75">
      <c r="B81" s="86"/>
      <c r="F81" s="17"/>
      <c r="G81" s="17"/>
      <c r="I81" s="17"/>
    </row>
    <row r="82" spans="2:9" ht="15.75">
      <c r="B82" s="86"/>
      <c r="F82" s="17"/>
      <c r="G82" s="17"/>
      <c r="I82" s="17"/>
    </row>
    <row r="83" spans="2:9" ht="15.75">
      <c r="B83" s="86"/>
      <c r="F83" s="17"/>
      <c r="G83" s="17"/>
      <c r="I83" s="17"/>
    </row>
    <row r="84" spans="2:9" ht="15.75">
      <c r="B84" s="86"/>
      <c r="F84" s="17"/>
      <c r="G84" s="17"/>
      <c r="I84" s="17"/>
    </row>
    <row r="85" spans="2:9" ht="15.75">
      <c r="B85" s="86"/>
      <c r="F85" s="17"/>
      <c r="G85" s="17"/>
      <c r="I85" s="17"/>
    </row>
    <row r="86" spans="2:9" ht="15.75">
      <c r="B86" s="86"/>
      <c r="F86" s="17"/>
      <c r="G86" s="17"/>
      <c r="I86" s="17"/>
    </row>
    <row r="87" spans="2:9" ht="15.75">
      <c r="B87" s="86"/>
      <c r="F87" s="17"/>
      <c r="G87" s="17"/>
      <c r="I87" s="17"/>
    </row>
    <row r="88" spans="2:9" ht="15.75">
      <c r="B88" s="86"/>
      <c r="F88" s="17"/>
      <c r="G88" s="17"/>
      <c r="I88" s="17"/>
    </row>
    <row r="89" spans="2:9" ht="15.75">
      <c r="B89" s="86"/>
      <c r="F89" s="17"/>
      <c r="G89" s="17"/>
      <c r="I89" s="17"/>
    </row>
    <row r="90" spans="2:9" ht="15.75">
      <c r="B90" s="86"/>
      <c r="F90" s="17"/>
      <c r="G90" s="17"/>
      <c r="I90" s="17"/>
    </row>
    <row r="91" spans="2:9" ht="15.75">
      <c r="B91" s="86"/>
      <c r="F91" s="17"/>
      <c r="G91" s="17"/>
      <c r="I91" s="17"/>
    </row>
    <row r="92" spans="2:9" ht="15.75">
      <c r="B92" s="86"/>
      <c r="F92" s="17"/>
      <c r="G92" s="17"/>
      <c r="I92" s="17"/>
    </row>
    <row r="93" spans="2:9" ht="15.75">
      <c r="B93" s="86"/>
      <c r="F93" s="17"/>
      <c r="G93" s="17"/>
      <c r="I93" s="17"/>
    </row>
    <row r="94" spans="2:9" ht="15.75">
      <c r="B94" s="86"/>
      <c r="F94" s="17"/>
      <c r="G94" s="17"/>
      <c r="I94" s="17"/>
    </row>
    <row r="95" spans="2:9" ht="15.75">
      <c r="B95" s="86"/>
      <c r="F95" s="17"/>
      <c r="G95" s="17"/>
      <c r="I95" s="17"/>
    </row>
    <row r="96" spans="2:9" ht="15.75">
      <c r="B96" s="86"/>
      <c r="F96" s="17"/>
      <c r="G96" s="17"/>
      <c r="I96" s="17"/>
    </row>
    <row r="97" spans="2:9" ht="15.75">
      <c r="B97" s="86"/>
      <c r="F97" s="17"/>
      <c r="G97" s="17"/>
      <c r="I97" s="17"/>
    </row>
    <row r="98" spans="2:9" ht="15.75">
      <c r="B98" s="86"/>
      <c r="F98" s="17"/>
      <c r="G98" s="17"/>
      <c r="I98" s="17"/>
    </row>
    <row r="99" spans="2:9" ht="15.75">
      <c r="B99" s="86"/>
      <c r="F99" s="17"/>
      <c r="G99" s="17"/>
      <c r="I99" s="17"/>
    </row>
    <row r="100" spans="2:9" ht="15.75">
      <c r="B100" s="86"/>
      <c r="F100" s="17"/>
      <c r="G100" s="17"/>
      <c r="I100" s="17"/>
    </row>
    <row r="101" spans="2:9" ht="15.75">
      <c r="B101" s="86"/>
      <c r="F101" s="17"/>
      <c r="G101" s="17"/>
      <c r="I101" s="17"/>
    </row>
    <row r="102" spans="2:9" ht="15.75">
      <c r="B102" s="86"/>
      <c r="F102" s="17"/>
      <c r="G102" s="17"/>
      <c r="I102" s="17"/>
    </row>
    <row r="103" spans="2:9" ht="15.75">
      <c r="B103" s="86"/>
      <c r="F103" s="17"/>
      <c r="G103" s="17"/>
      <c r="I103" s="17"/>
    </row>
    <row r="104" spans="2:9" ht="15.75">
      <c r="B104" s="86"/>
      <c r="F104" s="17"/>
      <c r="G104" s="17"/>
      <c r="I104" s="17"/>
    </row>
    <row r="105" spans="2:9" ht="15.75">
      <c r="B105" s="86"/>
      <c r="F105" s="17"/>
      <c r="G105" s="17"/>
      <c r="I105" s="17"/>
    </row>
    <row r="106" spans="2:9" ht="15.75">
      <c r="B106" s="86"/>
      <c r="F106" s="17"/>
      <c r="G106" s="17"/>
      <c r="I106" s="17"/>
    </row>
    <row r="107" spans="2:9" ht="15.75">
      <c r="B107" s="86"/>
      <c r="F107" s="17"/>
      <c r="G107" s="17"/>
      <c r="I107" s="17"/>
    </row>
    <row r="108" spans="2:9" ht="15.75">
      <c r="B108" s="86"/>
      <c r="F108" s="17"/>
      <c r="G108" s="17"/>
      <c r="I108" s="17"/>
    </row>
    <row r="109" spans="2:9" ht="15.75">
      <c r="B109" s="86"/>
      <c r="F109" s="17"/>
      <c r="G109" s="17"/>
      <c r="I109" s="17"/>
    </row>
    <row r="110" spans="2:9" ht="15.75">
      <c r="B110" s="86"/>
      <c r="F110" s="17"/>
      <c r="G110" s="17"/>
      <c r="I110" s="17"/>
    </row>
    <row r="111" spans="2:9" ht="15.75">
      <c r="B111" s="86"/>
      <c r="F111" s="17"/>
      <c r="G111" s="17"/>
      <c r="I111" s="17"/>
    </row>
    <row r="112" spans="2:9" ht="15.75">
      <c r="B112" s="86"/>
      <c r="F112" s="17"/>
      <c r="G112" s="17"/>
      <c r="I112" s="17"/>
    </row>
    <row r="113" spans="2:9" ht="15.75">
      <c r="B113" s="86"/>
      <c r="F113" s="17"/>
      <c r="G113" s="17"/>
      <c r="I113" s="17"/>
    </row>
    <row r="114" spans="2:9" ht="15.75">
      <c r="B114" s="86"/>
      <c r="F114" s="17"/>
      <c r="G114" s="17"/>
      <c r="I114" s="17"/>
    </row>
    <row r="115" spans="2:9" ht="15.75">
      <c r="B115" s="86"/>
      <c r="F115" s="17"/>
      <c r="G115" s="17"/>
      <c r="I115" s="17"/>
    </row>
    <row r="116" spans="2:9" ht="15.75">
      <c r="B116" s="86"/>
      <c r="F116" s="17"/>
      <c r="G116" s="17"/>
      <c r="I116" s="17"/>
    </row>
    <row r="117" spans="2:9" ht="15.75">
      <c r="B117" s="86"/>
      <c r="F117" s="17"/>
      <c r="G117" s="17"/>
      <c r="I117" s="17"/>
    </row>
    <row r="118" spans="2:9" ht="15.75">
      <c r="B118" s="86"/>
      <c r="F118" s="17"/>
      <c r="G118" s="17"/>
      <c r="I118" s="17"/>
    </row>
    <row r="119" spans="2:9" ht="15.75">
      <c r="B119" s="86"/>
      <c r="F119" s="17"/>
      <c r="G119" s="17"/>
      <c r="I119" s="17"/>
    </row>
    <row r="120" spans="2:9" ht="15.75">
      <c r="B120" s="86"/>
      <c r="F120" s="17"/>
      <c r="G120" s="17"/>
      <c r="I120" s="17"/>
    </row>
    <row r="121" spans="2:9" ht="15.75">
      <c r="B121" s="86"/>
      <c r="F121" s="17"/>
      <c r="G121" s="17"/>
      <c r="I121" s="17"/>
    </row>
    <row r="122" spans="2:9" ht="15.75">
      <c r="B122" s="86"/>
      <c r="F122" s="17"/>
      <c r="G122" s="17"/>
      <c r="I122" s="17"/>
    </row>
    <row r="123" spans="2:9" ht="15.75">
      <c r="B123" s="86"/>
      <c r="F123" s="17"/>
      <c r="G123" s="17"/>
      <c r="I123" s="17"/>
    </row>
    <row r="124" spans="2:9" ht="15.75">
      <c r="B124" s="86"/>
      <c r="F124" s="17"/>
      <c r="G124" s="17"/>
      <c r="I124" s="17"/>
    </row>
    <row r="125" spans="2:9" ht="15.75">
      <c r="B125" s="86"/>
      <c r="F125" s="17"/>
      <c r="G125" s="17"/>
      <c r="I125" s="17"/>
    </row>
    <row r="126" spans="2:9" ht="15.75">
      <c r="B126" s="86"/>
      <c r="F126" s="17"/>
      <c r="G126" s="17"/>
      <c r="I126" s="17"/>
    </row>
    <row r="127" spans="2:9" ht="15.75">
      <c r="B127" s="86"/>
      <c r="F127" s="17"/>
      <c r="G127" s="17"/>
      <c r="I127" s="17"/>
    </row>
    <row r="128" spans="2:9" ht="15.75">
      <c r="B128" s="86"/>
      <c r="F128" s="17"/>
      <c r="G128" s="17"/>
      <c r="I128" s="17"/>
    </row>
    <row r="129" spans="2:9" ht="15.75">
      <c r="B129" s="86"/>
      <c r="F129" s="17"/>
      <c r="G129" s="17"/>
      <c r="I129" s="17"/>
    </row>
    <row r="130" spans="2:9" ht="15.75">
      <c r="B130" s="86"/>
      <c r="F130" s="17"/>
      <c r="G130" s="17"/>
      <c r="I130" s="17"/>
    </row>
    <row r="131" spans="2:9" ht="15.75">
      <c r="B131" s="86"/>
      <c r="F131" s="17"/>
      <c r="G131" s="17"/>
      <c r="I131" s="17"/>
    </row>
    <row r="132" spans="2:9" ht="15.75">
      <c r="B132" s="86"/>
      <c r="F132" s="17"/>
      <c r="G132" s="17"/>
      <c r="I132" s="17"/>
    </row>
    <row r="133" spans="2:9" ht="15.75">
      <c r="B133" s="86"/>
      <c r="F133" s="17"/>
      <c r="G133" s="17"/>
      <c r="I133" s="17"/>
    </row>
    <row r="134" spans="2:9" ht="15.75">
      <c r="B134" s="86"/>
      <c r="F134" s="17"/>
      <c r="G134" s="17"/>
      <c r="I134" s="17"/>
    </row>
    <row r="135" spans="2:9" ht="15.75">
      <c r="B135" s="86"/>
      <c r="F135" s="17"/>
      <c r="G135" s="17"/>
      <c r="I135" s="17"/>
    </row>
    <row r="136" spans="2:9" ht="15.75">
      <c r="B136" s="86"/>
      <c r="F136" s="17"/>
      <c r="G136" s="17"/>
      <c r="I136" s="17"/>
    </row>
    <row r="137" spans="2:9" ht="15.75">
      <c r="B137" s="86"/>
      <c r="F137" s="17"/>
      <c r="G137" s="17"/>
      <c r="I137" s="17"/>
    </row>
    <row r="138" spans="2:9" ht="15.75">
      <c r="B138" s="86"/>
      <c r="F138" s="17"/>
      <c r="G138" s="17"/>
      <c r="I138" s="17"/>
    </row>
    <row r="139" spans="2:9" ht="15.75">
      <c r="B139" s="86"/>
      <c r="F139" s="17"/>
      <c r="G139" s="17"/>
      <c r="I139" s="17"/>
    </row>
    <row r="140" spans="2:9" ht="15.75">
      <c r="B140" s="86"/>
      <c r="F140" s="17"/>
      <c r="G140" s="17"/>
      <c r="I140" s="17"/>
    </row>
    <row r="141" spans="2:9" ht="15.75">
      <c r="B141" s="86"/>
      <c r="F141" s="17"/>
      <c r="G141" s="17"/>
      <c r="I141" s="17"/>
    </row>
    <row r="142" spans="2:9" ht="15.75">
      <c r="B142" s="86"/>
      <c r="F142" s="17"/>
      <c r="G142" s="17"/>
      <c r="I142" s="17"/>
    </row>
    <row r="143" spans="2:9" ht="15.75">
      <c r="B143" s="86"/>
      <c r="F143" s="17"/>
      <c r="G143" s="17"/>
      <c r="I143" s="17"/>
    </row>
    <row r="144" spans="2:9" ht="15.75">
      <c r="B144" s="86"/>
      <c r="F144" s="17"/>
      <c r="G144" s="17"/>
      <c r="I144" s="17"/>
    </row>
    <row r="145" spans="2:9" ht="15.75">
      <c r="B145" s="86"/>
      <c r="F145" s="17"/>
      <c r="G145" s="17"/>
      <c r="I145" s="17"/>
    </row>
    <row r="146" spans="6:9" ht="15.75">
      <c r="F146" s="17"/>
      <c r="G146" s="17"/>
      <c r="I146" s="17"/>
    </row>
    <row r="147" spans="6:9" ht="15.75">
      <c r="F147" s="17"/>
      <c r="G147" s="17"/>
      <c r="I147" s="17"/>
    </row>
    <row r="148" spans="6:9" ht="15.75">
      <c r="F148" s="17"/>
      <c r="G148" s="17"/>
      <c r="I148" s="17"/>
    </row>
    <row r="149" spans="6:9" ht="15.75">
      <c r="F149" s="17"/>
      <c r="G149" s="17"/>
      <c r="I149" s="17"/>
    </row>
    <row r="150" spans="6:9" ht="15.75">
      <c r="F150" s="17"/>
      <c r="G150" s="17"/>
      <c r="I150" s="17"/>
    </row>
    <row r="151" spans="6:9" ht="15.75">
      <c r="F151" s="17"/>
      <c r="G151" s="17"/>
      <c r="I151" s="17"/>
    </row>
    <row r="152" spans="6:9" ht="15.75">
      <c r="F152" s="17"/>
      <c r="G152" s="17"/>
      <c r="I152" s="17"/>
    </row>
    <row r="153" spans="6:9" ht="15.75">
      <c r="F153" s="17"/>
      <c r="G153" s="17"/>
      <c r="I153" s="17"/>
    </row>
    <row r="154" spans="6:9" ht="15.75">
      <c r="F154" s="17"/>
      <c r="G154" s="17"/>
      <c r="I154" s="17"/>
    </row>
    <row r="155" spans="6:9" ht="15.75">
      <c r="F155" s="17"/>
      <c r="G155" s="17"/>
      <c r="I155" s="17"/>
    </row>
    <row r="156" spans="6:9" ht="15.75">
      <c r="F156" s="17"/>
      <c r="G156" s="17"/>
      <c r="I156" s="17"/>
    </row>
    <row r="157" spans="6:9" ht="15.75">
      <c r="F157" s="17"/>
      <c r="G157" s="17"/>
      <c r="I157" s="17"/>
    </row>
    <row r="158" spans="6:9" ht="15.75">
      <c r="F158" s="17"/>
      <c r="G158" s="17"/>
      <c r="I158" s="17"/>
    </row>
    <row r="159" spans="6:9" ht="15.75">
      <c r="F159" s="17"/>
      <c r="G159" s="17"/>
      <c r="I159" s="17"/>
    </row>
    <row r="160" spans="6:9" ht="15.75">
      <c r="F160" s="17"/>
      <c r="G160" s="17"/>
      <c r="I160" s="17"/>
    </row>
    <row r="161" spans="6:9" ht="15.75">
      <c r="F161" s="17"/>
      <c r="G161" s="17"/>
      <c r="I161" s="17"/>
    </row>
    <row r="162" spans="6:9" ht="15.75">
      <c r="F162" s="17"/>
      <c r="G162" s="17"/>
      <c r="I162" s="17"/>
    </row>
    <row r="163" spans="6:9" ht="15.75">
      <c r="F163" s="17"/>
      <c r="G163" s="17"/>
      <c r="I163" s="17"/>
    </row>
    <row r="164" spans="6:9" ht="15.75">
      <c r="F164" s="17"/>
      <c r="G164" s="17"/>
      <c r="I164" s="17"/>
    </row>
    <row r="165" spans="6:9" ht="15.75">
      <c r="F165" s="17"/>
      <c r="G165" s="17"/>
      <c r="I165" s="17"/>
    </row>
    <row r="166" spans="6:9" ht="15.75">
      <c r="F166" s="17"/>
      <c r="G166" s="17"/>
      <c r="I166" s="17"/>
    </row>
    <row r="167" spans="6:9" ht="15.75">
      <c r="F167" s="17"/>
      <c r="G167" s="17"/>
      <c r="I167" s="17"/>
    </row>
    <row r="168" spans="6:9" ht="15.75">
      <c r="F168" s="17"/>
      <c r="G168" s="17"/>
      <c r="I168" s="17"/>
    </row>
    <row r="169" spans="6:9" ht="15.75">
      <c r="F169" s="17"/>
      <c r="G169" s="17"/>
      <c r="I169" s="17"/>
    </row>
    <row r="170" spans="6:9" ht="15.75">
      <c r="F170" s="17"/>
      <c r="G170" s="17"/>
      <c r="I170" s="17"/>
    </row>
    <row r="171" spans="6:9" ht="15.75">
      <c r="F171" s="17"/>
      <c r="G171" s="17"/>
      <c r="I171" s="17"/>
    </row>
    <row r="172" spans="6:9" ht="15.75">
      <c r="F172" s="17"/>
      <c r="G172" s="17"/>
      <c r="I172" s="17"/>
    </row>
    <row r="173" spans="6:9" ht="15.75">
      <c r="F173" s="17"/>
      <c r="G173" s="17"/>
      <c r="I173" s="17"/>
    </row>
    <row r="174" spans="6:9" ht="15.75">
      <c r="F174" s="17"/>
      <c r="G174" s="17"/>
      <c r="I174" s="17"/>
    </row>
    <row r="175" spans="6:9" ht="15.75">
      <c r="F175" s="17"/>
      <c r="G175" s="17"/>
      <c r="I175" s="17"/>
    </row>
    <row r="176" spans="6:9" ht="15.75">
      <c r="F176" s="17"/>
      <c r="G176" s="17"/>
      <c r="I176" s="17"/>
    </row>
    <row r="177" spans="6:9" ht="15.75">
      <c r="F177" s="17"/>
      <c r="G177" s="17"/>
      <c r="I177" s="17"/>
    </row>
    <row r="178" spans="6:9" ht="15.75">
      <c r="F178" s="17"/>
      <c r="G178" s="17"/>
      <c r="I178" s="17"/>
    </row>
    <row r="179" spans="6:9" ht="15.75">
      <c r="F179" s="17"/>
      <c r="G179" s="17"/>
      <c r="I179" s="17"/>
    </row>
    <row r="180" spans="6:9" ht="15.75">
      <c r="F180" s="17"/>
      <c r="G180" s="17"/>
      <c r="I180" s="17"/>
    </row>
    <row r="181" spans="6:9" ht="15.75">
      <c r="F181" s="17"/>
      <c r="G181" s="17"/>
      <c r="I181" s="17"/>
    </row>
    <row r="182" spans="6:9" ht="15.75">
      <c r="F182" s="17"/>
      <c r="G182" s="17"/>
      <c r="I182" s="17"/>
    </row>
    <row r="183" spans="6:9" ht="15.75">
      <c r="F183" s="17"/>
      <c r="G183" s="17"/>
      <c r="I183" s="17"/>
    </row>
    <row r="184" spans="6:9" ht="15.75">
      <c r="F184" s="17"/>
      <c r="G184" s="17"/>
      <c r="I184" s="17"/>
    </row>
    <row r="185" spans="6:9" ht="15.75">
      <c r="F185" s="17"/>
      <c r="G185" s="17"/>
      <c r="I185" s="17"/>
    </row>
    <row r="186" spans="6:9" ht="15.75">
      <c r="F186" s="17"/>
      <c r="G186" s="17"/>
      <c r="I186" s="17"/>
    </row>
    <row r="187" spans="6:9" ht="15.75">
      <c r="F187" s="17"/>
      <c r="G187" s="17"/>
      <c r="I187" s="17"/>
    </row>
    <row r="188" spans="6:9" ht="15.75">
      <c r="F188" s="17"/>
      <c r="G188" s="17"/>
      <c r="I188" s="17"/>
    </row>
    <row r="189" spans="6:9" ht="15.75">
      <c r="F189" s="17"/>
      <c r="G189" s="17"/>
      <c r="I189" s="17"/>
    </row>
    <row r="190" spans="6:9" ht="15.75">
      <c r="F190" s="17"/>
      <c r="G190" s="17"/>
      <c r="I190" s="17"/>
    </row>
    <row r="191" spans="6:9" ht="15.75">
      <c r="F191" s="17"/>
      <c r="G191" s="17"/>
      <c r="I191" s="17"/>
    </row>
    <row r="192" spans="6:9" ht="15.75">
      <c r="F192" s="17"/>
      <c r="G192" s="17"/>
      <c r="I192" s="17"/>
    </row>
    <row r="193" spans="6:9" ht="15.75">
      <c r="F193" s="17"/>
      <c r="G193" s="17"/>
      <c r="I193" s="17"/>
    </row>
    <row r="194" spans="6:9" ht="15.75">
      <c r="F194" s="17"/>
      <c r="G194" s="17"/>
      <c r="I194" s="17"/>
    </row>
    <row r="195" spans="6:9" ht="15.75">
      <c r="F195" s="17"/>
      <c r="G195" s="17"/>
      <c r="I195" s="17"/>
    </row>
    <row r="196" spans="6:9" ht="15.75">
      <c r="F196" s="17"/>
      <c r="G196" s="17"/>
      <c r="I196" s="17"/>
    </row>
    <row r="197" spans="6:9" ht="15.75">
      <c r="F197" s="17"/>
      <c r="G197" s="17"/>
      <c r="I197" s="17"/>
    </row>
    <row r="198" spans="6:9" ht="15.75">
      <c r="F198" s="17"/>
      <c r="G198" s="17"/>
      <c r="I198" s="17"/>
    </row>
    <row r="199" spans="6:9" ht="15.75">
      <c r="F199" s="17"/>
      <c r="G199" s="17"/>
      <c r="I199" s="17"/>
    </row>
    <row r="200" spans="6:9" ht="15.75">
      <c r="F200" s="17"/>
      <c r="G200" s="17"/>
      <c r="I200" s="17"/>
    </row>
    <row r="201" spans="6:9" ht="15.75">
      <c r="F201" s="17"/>
      <c r="G201" s="17"/>
      <c r="I201" s="17"/>
    </row>
    <row r="202" spans="6:9" ht="15.75">
      <c r="F202" s="17"/>
      <c r="G202" s="17"/>
      <c r="I202" s="17"/>
    </row>
    <row r="203" spans="6:9" ht="15.75">
      <c r="F203" s="17"/>
      <c r="G203" s="17"/>
      <c r="I203" s="17"/>
    </row>
    <row r="204" spans="6:9" ht="15.75">
      <c r="F204" s="17"/>
      <c r="G204" s="17"/>
      <c r="I204" s="17"/>
    </row>
    <row r="205" spans="6:9" ht="15.75">
      <c r="F205" s="17"/>
      <c r="G205" s="17"/>
      <c r="I205" s="17"/>
    </row>
    <row r="206" spans="6:9" ht="15.75">
      <c r="F206" s="17"/>
      <c r="G206" s="17"/>
      <c r="I206" s="17"/>
    </row>
    <row r="207" spans="6:9" ht="15.75">
      <c r="F207" s="17"/>
      <c r="G207" s="17"/>
      <c r="I207" s="17"/>
    </row>
    <row r="208" spans="6:9" ht="15.75">
      <c r="F208" s="17"/>
      <c r="G208" s="17"/>
      <c r="I208" s="17"/>
    </row>
    <row r="209" spans="6:9" ht="15.75">
      <c r="F209" s="17"/>
      <c r="G209" s="17"/>
      <c r="I209" s="17"/>
    </row>
    <row r="210" spans="6:9" ht="15.75">
      <c r="F210" s="17"/>
      <c r="G210" s="17"/>
      <c r="I210" s="17"/>
    </row>
    <row r="211" spans="6:9" ht="15.75">
      <c r="F211" s="17"/>
      <c r="G211" s="17"/>
      <c r="I211" s="17"/>
    </row>
    <row r="212" spans="6:9" ht="15.75">
      <c r="F212" s="17"/>
      <c r="G212" s="17"/>
      <c r="I212" s="17"/>
    </row>
    <row r="213" spans="6:9" ht="15.75">
      <c r="F213" s="17"/>
      <c r="G213" s="17"/>
      <c r="I213" s="17"/>
    </row>
    <row r="214" spans="6:9" ht="15.75">
      <c r="F214" s="17"/>
      <c r="G214" s="17"/>
      <c r="I214" s="17"/>
    </row>
    <row r="215" spans="6:9" ht="15.75">
      <c r="F215" s="17"/>
      <c r="G215" s="17"/>
      <c r="I215" s="17"/>
    </row>
    <row r="216" spans="6:9" ht="15.75">
      <c r="F216" s="17"/>
      <c r="G216" s="17"/>
      <c r="I216" s="17"/>
    </row>
    <row r="217" spans="6:9" ht="15.75">
      <c r="F217" s="17"/>
      <c r="G217" s="17"/>
      <c r="I217" s="17"/>
    </row>
    <row r="218" spans="6:9" ht="15.75">
      <c r="F218" s="17"/>
      <c r="G218" s="17"/>
      <c r="I218" s="17"/>
    </row>
    <row r="219" spans="6:9" ht="15.75">
      <c r="F219" s="17"/>
      <c r="G219" s="17"/>
      <c r="I219" s="17"/>
    </row>
    <row r="220" spans="6:9" ht="15.75">
      <c r="F220" s="17"/>
      <c r="G220" s="17"/>
      <c r="I220" s="17"/>
    </row>
    <row r="221" spans="6:9" ht="15.75">
      <c r="F221" s="17"/>
      <c r="G221" s="17"/>
      <c r="I221" s="17"/>
    </row>
    <row r="222" spans="6:9" ht="15.75">
      <c r="F222" s="17"/>
      <c r="G222" s="17"/>
      <c r="I222" s="17"/>
    </row>
    <row r="223" spans="6:9" ht="15.75">
      <c r="F223" s="17"/>
      <c r="G223" s="17"/>
      <c r="I223" s="17"/>
    </row>
    <row r="224" spans="6:9" ht="15.75">
      <c r="F224" s="17"/>
      <c r="G224" s="17"/>
      <c r="I224" s="17"/>
    </row>
    <row r="225" spans="6:9" ht="15.75">
      <c r="F225" s="17"/>
      <c r="G225" s="17"/>
      <c r="I225" s="17"/>
    </row>
    <row r="226" spans="6:9" ht="15.75">
      <c r="F226" s="17"/>
      <c r="G226" s="17"/>
      <c r="I226" s="17"/>
    </row>
    <row r="227" spans="6:9" ht="15.75">
      <c r="F227" s="17"/>
      <c r="G227" s="17"/>
      <c r="I227" s="17"/>
    </row>
    <row r="228" spans="6:9" ht="15.75">
      <c r="F228" s="17"/>
      <c r="G228" s="17"/>
      <c r="I228" s="17"/>
    </row>
    <row r="229" spans="6:9" ht="15.75">
      <c r="F229" s="17"/>
      <c r="G229" s="17"/>
      <c r="I229" s="17"/>
    </row>
    <row r="230" spans="6:9" ht="15.75">
      <c r="F230" s="17"/>
      <c r="G230" s="17"/>
      <c r="I230" s="17"/>
    </row>
    <row r="231" spans="6:9" ht="15.75">
      <c r="F231" s="17"/>
      <c r="G231" s="17"/>
      <c r="I231" s="17"/>
    </row>
    <row r="232" spans="6:9" ht="15.75">
      <c r="F232" s="17"/>
      <c r="G232" s="17"/>
      <c r="I232" s="17"/>
    </row>
    <row r="233" spans="6:9" ht="15.75">
      <c r="F233" s="17"/>
      <c r="G233" s="17"/>
      <c r="I233" s="17"/>
    </row>
    <row r="234" spans="6:9" ht="15.75">
      <c r="F234" s="17"/>
      <c r="G234" s="17"/>
      <c r="I234" s="17"/>
    </row>
    <row r="235" spans="6:9" ht="15.75">
      <c r="F235" s="17"/>
      <c r="G235" s="17"/>
      <c r="I235" s="17"/>
    </row>
    <row r="236" spans="6:9" ht="15.75">
      <c r="F236" s="17"/>
      <c r="G236" s="17"/>
      <c r="I236" s="17"/>
    </row>
    <row r="237" spans="6:9" ht="15.75">
      <c r="F237" s="17"/>
      <c r="G237" s="17"/>
      <c r="I237" s="17"/>
    </row>
    <row r="238" spans="6:9" ht="15.75">
      <c r="F238" s="17"/>
      <c r="G238" s="17"/>
      <c r="I238" s="17"/>
    </row>
    <row r="239" spans="6:9" ht="15.75">
      <c r="F239" s="17"/>
      <c r="G239" s="17"/>
      <c r="I239" s="17"/>
    </row>
    <row r="240" spans="6:9" ht="15.75">
      <c r="F240" s="17"/>
      <c r="G240" s="17"/>
      <c r="I240" s="17"/>
    </row>
    <row r="241" spans="6:9" ht="15.75">
      <c r="F241" s="17"/>
      <c r="G241" s="17"/>
      <c r="I241" s="17"/>
    </row>
    <row r="242" spans="6:9" ht="15.75">
      <c r="F242" s="17"/>
      <c r="G242" s="17"/>
      <c r="I242" s="17"/>
    </row>
    <row r="243" spans="6:9" ht="15.75">
      <c r="F243" s="17"/>
      <c r="G243" s="17"/>
      <c r="I243" s="17"/>
    </row>
    <row r="244" spans="6:9" ht="15.75">
      <c r="F244" s="17"/>
      <c r="G244" s="17"/>
      <c r="I244" s="17"/>
    </row>
    <row r="245" spans="6:9" ht="15.75">
      <c r="F245" s="17"/>
      <c r="G245" s="17"/>
      <c r="I245" s="17"/>
    </row>
    <row r="246" spans="6:9" ht="15.75">
      <c r="F246" s="17"/>
      <c r="G246" s="17"/>
      <c r="I246" s="17"/>
    </row>
    <row r="247" spans="6:9" ht="15.75">
      <c r="F247" s="17"/>
      <c r="G247" s="17"/>
      <c r="I247" s="17"/>
    </row>
    <row r="248" spans="6:9" ht="15.75">
      <c r="F248" s="17"/>
      <c r="G248" s="17"/>
      <c r="I248" s="17"/>
    </row>
    <row r="249" spans="6:9" ht="15.75">
      <c r="F249" s="17"/>
      <c r="G249" s="17"/>
      <c r="I249" s="17"/>
    </row>
    <row r="250" spans="6:9" ht="15.75">
      <c r="F250" s="17"/>
      <c r="G250" s="17"/>
      <c r="I250" s="17"/>
    </row>
    <row r="251" spans="6:9" ht="15.75">
      <c r="F251" s="17"/>
      <c r="G251" s="17"/>
      <c r="I251" s="17"/>
    </row>
    <row r="252" spans="6:9" ht="15.75">
      <c r="F252" s="17"/>
      <c r="G252" s="17"/>
      <c r="I252" s="17"/>
    </row>
    <row r="253" spans="6:9" ht="15.75">
      <c r="F253" s="17"/>
      <c r="G253" s="17"/>
      <c r="I253" s="17"/>
    </row>
    <row r="254" spans="6:9" ht="15.75">
      <c r="F254" s="17"/>
      <c r="G254" s="17"/>
      <c r="I254" s="17"/>
    </row>
    <row r="255" spans="6:9" ht="15.75">
      <c r="F255" s="17"/>
      <c r="G255" s="17"/>
      <c r="I255" s="17"/>
    </row>
    <row r="256" spans="6:9" ht="15.75">
      <c r="F256" s="17"/>
      <c r="G256" s="17"/>
      <c r="I256" s="17"/>
    </row>
    <row r="257" spans="6:9" ht="15.75">
      <c r="F257" s="17"/>
      <c r="G257" s="17"/>
      <c r="I257" s="17"/>
    </row>
    <row r="258" spans="6:9" ht="15.75">
      <c r="F258" s="17"/>
      <c r="G258" s="17"/>
      <c r="I258" s="17"/>
    </row>
    <row r="259" spans="6:9" ht="15.75">
      <c r="F259" s="17"/>
      <c r="G259" s="17"/>
      <c r="I259" s="17"/>
    </row>
    <row r="260" spans="6:9" ht="15.75">
      <c r="F260" s="17"/>
      <c r="G260" s="17"/>
      <c r="I260" s="17"/>
    </row>
    <row r="261" spans="6:9" ht="15.75">
      <c r="F261" s="17"/>
      <c r="G261" s="17"/>
      <c r="I261" s="17"/>
    </row>
    <row r="262" spans="6:9" ht="15.75">
      <c r="F262" s="17"/>
      <c r="G262" s="17"/>
      <c r="I262" s="17"/>
    </row>
    <row r="263" spans="6:9" ht="15.75">
      <c r="F263" s="17"/>
      <c r="G263" s="17"/>
      <c r="I263" s="17"/>
    </row>
    <row r="264" spans="6:9" ht="15.75">
      <c r="F264" s="17"/>
      <c r="G264" s="17"/>
      <c r="I264" s="17"/>
    </row>
    <row r="265" spans="6:9" ht="15.75">
      <c r="F265" s="17"/>
      <c r="G265" s="17"/>
      <c r="I265" s="17"/>
    </row>
    <row r="266" spans="6:9" ht="15.75">
      <c r="F266" s="17"/>
      <c r="G266" s="17"/>
      <c r="I266" s="17"/>
    </row>
    <row r="267" spans="6:9" ht="15.75">
      <c r="F267" s="17"/>
      <c r="G267" s="17"/>
      <c r="I267" s="17"/>
    </row>
    <row r="268" spans="6:9" ht="15.75">
      <c r="F268" s="17"/>
      <c r="G268" s="17"/>
      <c r="I268" s="17"/>
    </row>
    <row r="269" spans="6:9" ht="15.75">
      <c r="F269" s="17"/>
      <c r="G269" s="17"/>
      <c r="I269" s="17"/>
    </row>
    <row r="270" spans="6:9" ht="15.75">
      <c r="F270" s="17"/>
      <c r="G270" s="17"/>
      <c r="I270" s="17"/>
    </row>
    <row r="271" spans="6:9" ht="15.75">
      <c r="F271" s="17"/>
      <c r="G271" s="17"/>
      <c r="I271" s="17"/>
    </row>
    <row r="272" spans="6:9" ht="15.75">
      <c r="F272" s="17"/>
      <c r="G272" s="17"/>
      <c r="I272" s="17"/>
    </row>
    <row r="273" spans="6:9" ht="15.75">
      <c r="F273" s="17"/>
      <c r="G273" s="17"/>
      <c r="I273" s="17"/>
    </row>
    <row r="274" spans="6:9" ht="15.75">
      <c r="F274" s="17"/>
      <c r="G274" s="17"/>
      <c r="I274" s="17"/>
    </row>
    <row r="275" spans="6:9" ht="15.75">
      <c r="F275" s="17"/>
      <c r="G275" s="17"/>
      <c r="I275" s="17"/>
    </row>
    <row r="276" spans="6:9" ht="15.75">
      <c r="F276" s="17"/>
      <c r="G276" s="17"/>
      <c r="I276" s="17"/>
    </row>
    <row r="277" spans="6:9" ht="15.75">
      <c r="F277" s="17"/>
      <c r="G277" s="17"/>
      <c r="I277" s="17"/>
    </row>
    <row r="278" spans="6:9" ht="15.75">
      <c r="F278" s="17"/>
      <c r="G278" s="17"/>
      <c r="I278" s="17"/>
    </row>
    <row r="279" spans="6:9" ht="15.75">
      <c r="F279" s="17"/>
      <c r="G279" s="17"/>
      <c r="I279" s="17"/>
    </row>
    <row r="280" spans="6:9" ht="15.75">
      <c r="F280" s="17"/>
      <c r="G280" s="17"/>
      <c r="I280" s="17"/>
    </row>
    <row r="281" spans="6:9" ht="15.75">
      <c r="F281" s="17"/>
      <c r="G281" s="17"/>
      <c r="I281" s="17"/>
    </row>
    <row r="282" spans="6:9" ht="15.75">
      <c r="F282" s="17"/>
      <c r="G282" s="17"/>
      <c r="I282" s="17"/>
    </row>
    <row r="283" spans="6:9" ht="15.75">
      <c r="F283" s="17"/>
      <c r="G283" s="17"/>
      <c r="I283" s="17"/>
    </row>
    <row r="284" spans="6:9" ht="15.75">
      <c r="F284" s="17"/>
      <c r="G284" s="17"/>
      <c r="I284" s="17"/>
    </row>
    <row r="285" spans="6:9" ht="15.75">
      <c r="F285" s="17"/>
      <c r="G285" s="17"/>
      <c r="I285" s="17"/>
    </row>
    <row r="286" spans="6:9" ht="15.75">
      <c r="F286" s="17"/>
      <c r="G286" s="17"/>
      <c r="I286" s="17"/>
    </row>
    <row r="287" spans="6:9" ht="15.75">
      <c r="F287" s="17"/>
      <c r="G287" s="17"/>
      <c r="I287" s="17"/>
    </row>
    <row r="288" spans="6:9" ht="15.75">
      <c r="F288" s="17"/>
      <c r="G288" s="17"/>
      <c r="I288" s="17"/>
    </row>
    <row r="289" spans="6:9" ht="15.75">
      <c r="F289" s="17"/>
      <c r="G289" s="17"/>
      <c r="I289" s="17"/>
    </row>
    <row r="290" spans="6:9" ht="15.75">
      <c r="F290" s="17"/>
      <c r="G290" s="17"/>
      <c r="I290" s="17"/>
    </row>
    <row r="291" spans="6:9" ht="15.75">
      <c r="F291" s="17"/>
      <c r="G291" s="17"/>
      <c r="I291" s="17"/>
    </row>
    <row r="292" spans="6:9" ht="15.75">
      <c r="F292" s="17"/>
      <c r="G292" s="17"/>
      <c r="I292" s="17"/>
    </row>
    <row r="293" spans="6:9" ht="15.75">
      <c r="F293" s="17"/>
      <c r="G293" s="17"/>
      <c r="I293" s="17"/>
    </row>
    <row r="294" spans="6:9" ht="15.75">
      <c r="F294" s="17"/>
      <c r="G294" s="17"/>
      <c r="I294" s="17"/>
    </row>
    <row r="295" spans="6:9" ht="15.75">
      <c r="F295" s="17"/>
      <c r="G295" s="17"/>
      <c r="I295" s="17"/>
    </row>
    <row r="296" spans="6:9" ht="15.75">
      <c r="F296" s="17"/>
      <c r="G296" s="17"/>
      <c r="I296" s="17"/>
    </row>
    <row r="297" spans="6:9" ht="15.75">
      <c r="F297" s="17"/>
      <c r="G297" s="17"/>
      <c r="I297" s="17"/>
    </row>
    <row r="298" spans="6:9" ht="15.75">
      <c r="F298" s="17"/>
      <c r="G298" s="17"/>
      <c r="I298" s="17"/>
    </row>
    <row r="299" spans="6:9" ht="15.75">
      <c r="F299" s="17"/>
      <c r="G299" s="17"/>
      <c r="I299" s="17"/>
    </row>
    <row r="300" spans="6:9" ht="15.75">
      <c r="F300" s="17"/>
      <c r="G300" s="17"/>
      <c r="I300" s="17"/>
    </row>
    <row r="301" spans="6:9" ht="15.75">
      <c r="F301" s="17"/>
      <c r="G301" s="17"/>
      <c r="I301" s="17"/>
    </row>
    <row r="302" spans="6:9" ht="15.75">
      <c r="F302" s="17"/>
      <c r="G302" s="17"/>
      <c r="I302" s="17"/>
    </row>
    <row r="303" spans="6:9" ht="15.75">
      <c r="F303" s="17"/>
      <c r="G303" s="17"/>
      <c r="I303" s="17"/>
    </row>
    <row r="304" spans="6:9" ht="15.75">
      <c r="F304" s="17"/>
      <c r="G304" s="17"/>
      <c r="I304" s="17"/>
    </row>
    <row r="305" spans="6:9" ht="15.75">
      <c r="F305" s="17"/>
      <c r="G305" s="17"/>
      <c r="I305" s="17"/>
    </row>
    <row r="306" spans="6:9" ht="15.75">
      <c r="F306" s="17"/>
      <c r="G306" s="17"/>
      <c r="I306" s="17"/>
    </row>
    <row r="307" spans="6:9" ht="15.75">
      <c r="F307" s="17"/>
      <c r="G307" s="17"/>
      <c r="I307" s="17"/>
    </row>
    <row r="308" spans="6:9" ht="15.75">
      <c r="F308" s="17"/>
      <c r="G308" s="17"/>
      <c r="I308" s="17"/>
    </row>
    <row r="309" spans="6:9" ht="15.75">
      <c r="F309" s="17"/>
      <c r="G309" s="17"/>
      <c r="I309" s="17"/>
    </row>
    <row r="310" spans="6:9" ht="15.75">
      <c r="F310" s="17"/>
      <c r="G310" s="17"/>
      <c r="I310" s="17"/>
    </row>
    <row r="311" spans="6:9" ht="15.75">
      <c r="F311" s="17"/>
      <c r="G311" s="17"/>
      <c r="I311" s="17"/>
    </row>
    <row r="312" spans="6:9" ht="15.75">
      <c r="F312" s="17"/>
      <c r="G312" s="17"/>
      <c r="I312" s="17"/>
    </row>
    <row r="313" spans="6:9" ht="15.75">
      <c r="F313" s="17"/>
      <c r="G313" s="17"/>
      <c r="I313" s="17"/>
    </row>
    <row r="314" spans="6:9" ht="15.75">
      <c r="F314" s="17"/>
      <c r="G314" s="17"/>
      <c r="I314" s="17"/>
    </row>
    <row r="315" spans="6:9" ht="15.75">
      <c r="F315" s="17"/>
      <c r="G315" s="17"/>
      <c r="I315" s="17"/>
    </row>
    <row r="316" spans="6:9" ht="15.75">
      <c r="F316" s="17"/>
      <c r="G316" s="17"/>
      <c r="I316" s="17"/>
    </row>
    <row r="317" spans="6:9" ht="15.75">
      <c r="F317" s="17"/>
      <c r="G317" s="17"/>
      <c r="I317" s="17"/>
    </row>
    <row r="318" spans="6:9" ht="15.75">
      <c r="F318" s="17"/>
      <c r="G318" s="17"/>
      <c r="I318" s="17"/>
    </row>
    <row r="319" spans="6:9" ht="15.75">
      <c r="F319" s="17"/>
      <c r="G319" s="17"/>
      <c r="I319" s="17"/>
    </row>
    <row r="320" spans="6:9" ht="15.75">
      <c r="F320" s="17"/>
      <c r="G320" s="17"/>
      <c r="I320" s="17"/>
    </row>
    <row r="321" spans="6:9" ht="15.75">
      <c r="F321" s="17"/>
      <c r="G321" s="17"/>
      <c r="I321" s="17"/>
    </row>
    <row r="322" spans="6:9" ht="15.75">
      <c r="F322" s="17"/>
      <c r="G322" s="17"/>
      <c r="I322" s="17"/>
    </row>
    <row r="323" spans="6:9" ht="15.75">
      <c r="F323" s="17"/>
      <c r="G323" s="17"/>
      <c r="I323" s="17"/>
    </row>
    <row r="324" spans="6:9" ht="15.75">
      <c r="F324" s="17"/>
      <c r="G324" s="17"/>
      <c r="I324" s="17"/>
    </row>
    <row r="325" spans="6:9" ht="15.75">
      <c r="F325" s="17"/>
      <c r="G325" s="17"/>
      <c r="I325" s="17"/>
    </row>
    <row r="326" spans="6:9" ht="15.75">
      <c r="F326" s="17"/>
      <c r="G326" s="17"/>
      <c r="I326" s="17"/>
    </row>
    <row r="327" spans="6:9" ht="15.75">
      <c r="F327" s="17"/>
      <c r="G327" s="17"/>
      <c r="I327" s="17"/>
    </row>
    <row r="328" spans="6:9" ht="15.75">
      <c r="F328" s="17"/>
      <c r="G328" s="17"/>
      <c r="I328" s="17"/>
    </row>
    <row r="329" spans="6:9" ht="15.75">
      <c r="F329" s="17"/>
      <c r="G329" s="17"/>
      <c r="I329" s="17"/>
    </row>
    <row r="330" spans="6:9" ht="15.75">
      <c r="F330" s="17"/>
      <c r="G330" s="17"/>
      <c r="I330" s="17"/>
    </row>
    <row r="331" spans="6:9" ht="15.75">
      <c r="F331" s="17"/>
      <c r="G331" s="17"/>
      <c r="I331" s="17"/>
    </row>
    <row r="332" spans="6:9" ht="15.75">
      <c r="F332" s="17"/>
      <c r="G332" s="17"/>
      <c r="I332" s="17"/>
    </row>
    <row r="333" spans="6:9" ht="15.75">
      <c r="F333" s="17"/>
      <c r="G333" s="17"/>
      <c r="I333" s="17"/>
    </row>
    <row r="334" spans="6:9" ht="15.75">
      <c r="F334" s="17"/>
      <c r="G334" s="17"/>
      <c r="I334" s="17"/>
    </row>
    <row r="335" spans="6:9" ht="15.75">
      <c r="F335" s="17"/>
      <c r="G335" s="17"/>
      <c r="I335" s="17"/>
    </row>
    <row r="336" spans="6:9" ht="15.75">
      <c r="F336" s="17"/>
      <c r="G336" s="17"/>
      <c r="I336" s="17"/>
    </row>
    <row r="337" spans="6:9" ht="15.75">
      <c r="F337" s="17"/>
      <c r="G337" s="17"/>
      <c r="I337" s="17"/>
    </row>
    <row r="338" spans="6:9" ht="15.75">
      <c r="F338" s="17"/>
      <c r="G338" s="17"/>
      <c r="I338" s="17"/>
    </row>
    <row r="339" spans="6:9" ht="15.75">
      <c r="F339" s="17"/>
      <c r="G339" s="17"/>
      <c r="I339" s="17"/>
    </row>
    <row r="340" spans="6:9" ht="15.75">
      <c r="F340" s="17"/>
      <c r="G340" s="17"/>
      <c r="I340" s="17"/>
    </row>
    <row r="341" spans="6:9" ht="15.75">
      <c r="F341" s="17"/>
      <c r="G341" s="17"/>
      <c r="I341" s="17"/>
    </row>
    <row r="342" spans="6:9" ht="15.75">
      <c r="F342" s="17"/>
      <c r="G342" s="17"/>
      <c r="I342" s="17"/>
    </row>
    <row r="343" spans="6:9" ht="15.75">
      <c r="F343" s="17"/>
      <c r="G343" s="17"/>
      <c r="I343" s="17"/>
    </row>
    <row r="344" spans="6:9" ht="15.75">
      <c r="F344" s="17"/>
      <c r="G344" s="17"/>
      <c r="I344" s="17"/>
    </row>
    <row r="345" spans="6:9" ht="15.75">
      <c r="F345" s="17"/>
      <c r="G345" s="17"/>
      <c r="I345" s="17"/>
    </row>
    <row r="346" spans="6:9" ht="15.75">
      <c r="F346" s="17"/>
      <c r="G346" s="17"/>
      <c r="I346" s="17"/>
    </row>
    <row r="347" spans="6:9" ht="15.75">
      <c r="F347" s="17"/>
      <c r="G347" s="17"/>
      <c r="I347" s="17"/>
    </row>
    <row r="348" spans="6:9" ht="15.75">
      <c r="F348" s="17"/>
      <c r="G348" s="17"/>
      <c r="I348" s="17"/>
    </row>
    <row r="349" spans="6:9" ht="15.75">
      <c r="F349" s="17"/>
      <c r="G349" s="17"/>
      <c r="I349" s="17"/>
    </row>
    <row r="350" spans="6:9" ht="15.75">
      <c r="F350" s="17"/>
      <c r="G350" s="17"/>
      <c r="I350" s="17"/>
    </row>
    <row r="351" spans="6:9" ht="15.75">
      <c r="F351" s="17"/>
      <c r="G351" s="17"/>
      <c r="I351" s="17"/>
    </row>
    <row r="352" spans="6:9" ht="15.75">
      <c r="F352" s="17"/>
      <c r="G352" s="17"/>
      <c r="I352" s="17"/>
    </row>
    <row r="353" spans="6:9" ht="15.75">
      <c r="F353" s="17"/>
      <c r="G353" s="17"/>
      <c r="I353" s="17"/>
    </row>
    <row r="354" spans="6:9" ht="15.75">
      <c r="F354" s="17"/>
      <c r="G354" s="17"/>
      <c r="I354" s="17"/>
    </row>
    <row r="355" spans="6:9" ht="15.75">
      <c r="F355" s="17"/>
      <c r="G355" s="17"/>
      <c r="I355" s="17"/>
    </row>
    <row r="356" spans="6:9" ht="15.75">
      <c r="F356" s="17"/>
      <c r="G356" s="17"/>
      <c r="I356" s="17"/>
    </row>
    <row r="357" spans="6:9" ht="15.75">
      <c r="F357" s="17"/>
      <c r="G357" s="17"/>
      <c r="I357" s="17"/>
    </row>
    <row r="358" spans="6:9" ht="15.75">
      <c r="F358" s="17"/>
      <c r="G358" s="17"/>
      <c r="I358" s="17"/>
    </row>
    <row r="359" spans="6:9" ht="15.75">
      <c r="F359" s="17"/>
      <c r="G359" s="17"/>
      <c r="I359" s="17"/>
    </row>
    <row r="360" spans="6:9" ht="15.75">
      <c r="F360" s="17"/>
      <c r="G360" s="17"/>
      <c r="I360" s="17"/>
    </row>
    <row r="361" spans="6:9" ht="15.75">
      <c r="F361" s="17"/>
      <c r="G361" s="17"/>
      <c r="I361" s="17"/>
    </row>
    <row r="362" spans="6:9" ht="15.75">
      <c r="F362" s="17"/>
      <c r="G362" s="17"/>
      <c r="I362" s="17"/>
    </row>
    <row r="363" spans="6:9" ht="15.75">
      <c r="F363" s="17"/>
      <c r="G363" s="17"/>
      <c r="I363" s="17"/>
    </row>
    <row r="364" spans="6:9" ht="15.75">
      <c r="F364" s="17"/>
      <c r="G364" s="17"/>
      <c r="I364" s="17"/>
    </row>
    <row r="365" spans="6:9" ht="15.75">
      <c r="F365" s="17"/>
      <c r="G365" s="17"/>
      <c r="I365" s="17"/>
    </row>
    <row r="366" spans="6:9" ht="15.75">
      <c r="F366" s="17"/>
      <c r="G366" s="17"/>
      <c r="I366" s="17"/>
    </row>
    <row r="367" spans="6:9" ht="15.75">
      <c r="F367" s="17"/>
      <c r="G367" s="17"/>
      <c r="I367" s="17"/>
    </row>
    <row r="368" spans="6:9" ht="15.75">
      <c r="F368" s="17"/>
      <c r="G368" s="17"/>
      <c r="I368" s="17"/>
    </row>
    <row r="369" spans="6:9" ht="15.75">
      <c r="F369" s="17"/>
      <c r="G369" s="17"/>
      <c r="I369" s="17"/>
    </row>
    <row r="370" spans="6:9" ht="15.75">
      <c r="F370" s="17"/>
      <c r="G370" s="17"/>
      <c r="I370" s="17"/>
    </row>
    <row r="371" spans="6:9" ht="15.75">
      <c r="F371" s="17"/>
      <c r="G371" s="17"/>
      <c r="I371" s="17"/>
    </row>
    <row r="372" spans="6:9" ht="15.75">
      <c r="F372" s="17"/>
      <c r="G372" s="17"/>
      <c r="I372" s="17"/>
    </row>
    <row r="373" spans="6:9" ht="15.75">
      <c r="F373" s="17"/>
      <c r="G373" s="17"/>
      <c r="I373" s="17"/>
    </row>
    <row r="374" spans="6:9" ht="15.75">
      <c r="F374" s="17"/>
      <c r="G374" s="17"/>
      <c r="I374" s="17"/>
    </row>
    <row r="375" spans="6:9" ht="15.75">
      <c r="F375" s="17"/>
      <c r="G375" s="17"/>
      <c r="I375" s="17"/>
    </row>
    <row r="376" spans="6:9" ht="15.75">
      <c r="F376" s="17"/>
      <c r="G376" s="17"/>
      <c r="I376" s="17"/>
    </row>
    <row r="377" spans="6:9" ht="15.75">
      <c r="F377" s="17"/>
      <c r="G377" s="17"/>
      <c r="I377" s="17"/>
    </row>
    <row r="378" spans="6:9" ht="15.75">
      <c r="F378" s="17"/>
      <c r="G378" s="17"/>
      <c r="I378" s="17"/>
    </row>
    <row r="379" spans="6:9" ht="15.75">
      <c r="F379" s="17"/>
      <c r="G379" s="17"/>
      <c r="I379" s="17"/>
    </row>
    <row r="380" spans="6:9" ht="15.75">
      <c r="F380" s="17"/>
      <c r="G380" s="17"/>
      <c r="I380" s="17"/>
    </row>
    <row r="381" spans="6:9" ht="15.75">
      <c r="F381" s="17"/>
      <c r="G381" s="17"/>
      <c r="I381" s="17"/>
    </row>
    <row r="382" spans="6:9" ht="15.75">
      <c r="F382" s="17"/>
      <c r="G382" s="17"/>
      <c r="I382" s="17"/>
    </row>
    <row r="383" spans="6:9" ht="15.75">
      <c r="F383" s="17"/>
      <c r="G383" s="17"/>
      <c r="I383" s="17"/>
    </row>
    <row r="384" spans="6:9" ht="15.75">
      <c r="F384" s="17"/>
      <c r="G384" s="17"/>
      <c r="I384" s="17"/>
    </row>
    <row r="385" spans="6:9" ht="15.75">
      <c r="F385" s="17"/>
      <c r="G385" s="17"/>
      <c r="I385" s="17"/>
    </row>
    <row r="386" spans="6:9" ht="15.75">
      <c r="F386" s="17"/>
      <c r="G386" s="17"/>
      <c r="I386" s="17"/>
    </row>
    <row r="387" spans="6:9" ht="15.75">
      <c r="F387" s="17"/>
      <c r="G387" s="17"/>
      <c r="I387" s="17"/>
    </row>
    <row r="388" spans="6:9" ht="15.75">
      <c r="F388" s="17"/>
      <c r="G388" s="17"/>
      <c r="I388" s="17"/>
    </row>
    <row r="389" spans="6:9" ht="15.75">
      <c r="F389" s="17"/>
      <c r="G389" s="17"/>
      <c r="I389" s="17"/>
    </row>
    <row r="390" spans="6:9" ht="15.75">
      <c r="F390" s="17"/>
      <c r="G390" s="17"/>
      <c r="I390" s="17"/>
    </row>
    <row r="391" spans="6:9" ht="15.75">
      <c r="F391" s="17"/>
      <c r="G391" s="17"/>
      <c r="I391" s="17"/>
    </row>
    <row r="392" spans="6:9" ht="15.75">
      <c r="F392" s="17"/>
      <c r="G392" s="17"/>
      <c r="I392" s="17"/>
    </row>
    <row r="393" spans="6:9" ht="15.75">
      <c r="F393" s="17"/>
      <c r="G393" s="17"/>
      <c r="I393" s="17"/>
    </row>
    <row r="394" spans="6:9" ht="15.75">
      <c r="F394" s="17"/>
      <c r="G394" s="17"/>
      <c r="I394" s="17"/>
    </row>
    <row r="395" spans="6:9" ht="15.75">
      <c r="F395" s="17"/>
      <c r="G395" s="17"/>
      <c r="I395" s="17"/>
    </row>
    <row r="396" spans="6:9" ht="15.75">
      <c r="F396" s="17"/>
      <c r="G396" s="17"/>
      <c r="I396" s="17"/>
    </row>
    <row r="397" spans="6:9" ht="15.75">
      <c r="F397" s="17"/>
      <c r="G397" s="17"/>
      <c r="I397" s="17"/>
    </row>
    <row r="398" spans="6:9" ht="15.75">
      <c r="F398" s="17"/>
      <c r="G398" s="17"/>
      <c r="I398" s="17"/>
    </row>
    <row r="399" spans="6:9" ht="15.75">
      <c r="F399" s="17"/>
      <c r="G399" s="17"/>
      <c r="I399" s="17"/>
    </row>
    <row r="400" spans="6:9" ht="15.75">
      <c r="F400" s="17"/>
      <c r="G400" s="17"/>
      <c r="I400" s="17"/>
    </row>
    <row r="401" spans="6:9" ht="15.75">
      <c r="F401" s="17"/>
      <c r="G401" s="17"/>
      <c r="I401" s="17"/>
    </row>
    <row r="402" spans="6:9" ht="15.75">
      <c r="F402" s="17"/>
      <c r="G402" s="17"/>
      <c r="I402" s="17"/>
    </row>
    <row r="403" spans="6:9" ht="15.75">
      <c r="F403" s="17"/>
      <c r="G403" s="17"/>
      <c r="I403" s="17"/>
    </row>
    <row r="404" spans="6:9" ht="15.75">
      <c r="F404" s="17"/>
      <c r="G404" s="17"/>
      <c r="I404" s="17"/>
    </row>
    <row r="405" spans="6:9" ht="15.75">
      <c r="F405" s="17"/>
      <c r="G405" s="17"/>
      <c r="I405" s="17"/>
    </row>
    <row r="406" spans="6:9" ht="15.75">
      <c r="F406" s="17"/>
      <c r="G406" s="17"/>
      <c r="I406" s="17"/>
    </row>
    <row r="407" spans="6:9" ht="15.75">
      <c r="F407" s="17"/>
      <c r="G407" s="17"/>
      <c r="I407" s="17"/>
    </row>
    <row r="408" spans="6:9" ht="15.75">
      <c r="F408" s="17"/>
      <c r="G408" s="17"/>
      <c r="I408" s="17"/>
    </row>
    <row r="409" spans="6:9" ht="15.75">
      <c r="F409" s="17"/>
      <c r="G409" s="17"/>
      <c r="I409" s="17"/>
    </row>
    <row r="410" spans="6:9" ht="15.75">
      <c r="F410" s="17"/>
      <c r="G410" s="17"/>
      <c r="I410" s="17"/>
    </row>
    <row r="411" spans="6:9" ht="15.75">
      <c r="F411" s="17"/>
      <c r="G411" s="17"/>
      <c r="I411" s="17"/>
    </row>
    <row r="412" spans="6:9" ht="15.75">
      <c r="F412" s="17"/>
      <c r="G412" s="17"/>
      <c r="I412" s="17"/>
    </row>
    <row r="413" spans="6:9" ht="15.75">
      <c r="F413" s="17"/>
      <c r="G413" s="17"/>
      <c r="I413" s="17"/>
    </row>
    <row r="414" spans="6:9" ht="15.75">
      <c r="F414" s="17"/>
      <c r="G414" s="17"/>
      <c r="I414" s="17"/>
    </row>
    <row r="415" spans="6:9" ht="15.75">
      <c r="F415" s="17"/>
      <c r="G415" s="17"/>
      <c r="I415" s="17"/>
    </row>
    <row r="416" spans="6:9" ht="15.75">
      <c r="F416" s="17"/>
      <c r="G416" s="17"/>
      <c r="I416" s="17"/>
    </row>
    <row r="417" spans="6:9" ht="15.75">
      <c r="F417" s="17"/>
      <c r="G417" s="17"/>
      <c r="I417" s="17"/>
    </row>
    <row r="418" spans="6:9" ht="15.75">
      <c r="F418" s="17"/>
      <c r="G418" s="17"/>
      <c r="I418" s="17"/>
    </row>
    <row r="419" spans="6:9" ht="15.75">
      <c r="F419" s="17"/>
      <c r="G419" s="17"/>
      <c r="I419" s="17"/>
    </row>
    <row r="420" spans="6:9" ht="15.75">
      <c r="F420" s="17"/>
      <c r="G420" s="17"/>
      <c r="I420" s="17"/>
    </row>
    <row r="421" spans="6:9" ht="15.75">
      <c r="F421" s="17"/>
      <c r="G421" s="17"/>
      <c r="I421" s="17"/>
    </row>
    <row r="422" spans="6:9" ht="15.75">
      <c r="F422" s="17"/>
      <c r="G422" s="17"/>
      <c r="I422" s="17"/>
    </row>
    <row r="423" spans="6:9" ht="15.75">
      <c r="F423" s="17"/>
      <c r="G423" s="17"/>
      <c r="I423" s="17"/>
    </row>
    <row r="424" spans="6:9" ht="15.75">
      <c r="F424" s="17"/>
      <c r="G424" s="17"/>
      <c r="I424" s="17"/>
    </row>
    <row r="425" spans="6:9" ht="15.75">
      <c r="F425" s="17"/>
      <c r="G425" s="17"/>
      <c r="I425" s="17"/>
    </row>
    <row r="426" spans="6:9" ht="15.75">
      <c r="F426" s="17"/>
      <c r="G426" s="17"/>
      <c r="I426" s="17"/>
    </row>
    <row r="427" spans="6:9" ht="15.75">
      <c r="F427" s="17"/>
      <c r="G427" s="17"/>
      <c r="I427" s="17"/>
    </row>
    <row r="428" spans="6:9" ht="15.75">
      <c r="F428" s="17"/>
      <c r="G428" s="17"/>
      <c r="I428" s="17"/>
    </row>
    <row r="429" spans="6:9" ht="15.75">
      <c r="F429" s="17"/>
      <c r="G429" s="17"/>
      <c r="I429" s="17"/>
    </row>
    <row r="430" spans="6:9" ht="15.75">
      <c r="F430" s="17"/>
      <c r="G430" s="17"/>
      <c r="I430" s="17"/>
    </row>
    <row r="431" spans="6:9" ht="15.75">
      <c r="F431" s="17"/>
      <c r="G431" s="17"/>
      <c r="I431" s="17"/>
    </row>
    <row r="432" spans="6:9" ht="15.75">
      <c r="F432" s="17"/>
      <c r="G432" s="17"/>
      <c r="I432" s="17"/>
    </row>
    <row r="433" spans="6:9" ht="15.75">
      <c r="F433" s="17"/>
      <c r="G433" s="17"/>
      <c r="I433" s="17"/>
    </row>
    <row r="434" spans="6:9" ht="15.75">
      <c r="F434" s="17"/>
      <c r="G434" s="17"/>
      <c r="I434" s="17"/>
    </row>
    <row r="435" spans="6:9" ht="15.75">
      <c r="F435" s="17"/>
      <c r="G435" s="17"/>
      <c r="I435" s="17"/>
    </row>
    <row r="436" spans="6:9" ht="15.75">
      <c r="F436" s="17"/>
      <c r="G436" s="17"/>
      <c r="I436" s="17"/>
    </row>
    <row r="437" spans="6:9" ht="15.75">
      <c r="F437" s="17"/>
      <c r="G437" s="17"/>
      <c r="I437" s="17"/>
    </row>
    <row r="438" spans="6:9" ht="15.75">
      <c r="F438" s="17"/>
      <c r="G438" s="17"/>
      <c r="I438" s="17"/>
    </row>
    <row r="439" spans="6:9" ht="15.75">
      <c r="F439" s="17"/>
      <c r="G439" s="17"/>
      <c r="I439" s="17"/>
    </row>
    <row r="440" spans="6:9" ht="15.75">
      <c r="F440" s="17"/>
      <c r="G440" s="17"/>
      <c r="I440" s="17"/>
    </row>
    <row r="441" spans="6:9" ht="15.75">
      <c r="F441" s="17"/>
      <c r="G441" s="17"/>
      <c r="I441" s="17"/>
    </row>
    <row r="442" spans="6:9" ht="15.75">
      <c r="F442" s="17"/>
      <c r="G442" s="17"/>
      <c r="I442" s="17"/>
    </row>
    <row r="443" spans="6:9" ht="15.75">
      <c r="F443" s="17"/>
      <c r="G443" s="17"/>
      <c r="I443" s="17"/>
    </row>
    <row r="444" spans="6:9" ht="15.75">
      <c r="F444" s="17"/>
      <c r="G444" s="17"/>
      <c r="I444" s="17"/>
    </row>
    <row r="445" spans="6:9" ht="15.75">
      <c r="F445" s="17"/>
      <c r="G445" s="17"/>
      <c r="I445" s="17"/>
    </row>
    <row r="446" spans="6:9" ht="15.75">
      <c r="F446" s="17"/>
      <c r="G446" s="17"/>
      <c r="I446" s="17"/>
    </row>
    <row r="447" spans="6:9" ht="15.75">
      <c r="F447" s="17"/>
      <c r="G447" s="17"/>
      <c r="I447" s="17"/>
    </row>
    <row r="448" spans="6:9" ht="15.75">
      <c r="F448" s="17"/>
      <c r="G448" s="17"/>
      <c r="I448" s="17"/>
    </row>
    <row r="449" spans="6:9" ht="15.75">
      <c r="F449" s="17"/>
      <c r="G449" s="17"/>
      <c r="I449" s="17"/>
    </row>
    <row r="450" spans="6:9" ht="15.75">
      <c r="F450" s="17"/>
      <c r="G450" s="17"/>
      <c r="I450" s="17"/>
    </row>
    <row r="451" spans="6:9" ht="15.75">
      <c r="F451" s="17"/>
      <c r="G451" s="17"/>
      <c r="I451" s="17"/>
    </row>
    <row r="452" spans="6:9" ht="15.75">
      <c r="F452" s="17"/>
      <c r="G452" s="17"/>
      <c r="I452" s="17"/>
    </row>
    <row r="453" spans="6:9" ht="15.75">
      <c r="F453" s="17"/>
      <c r="G453" s="17"/>
      <c r="I453" s="17"/>
    </row>
    <row r="454" spans="6:9" ht="15.75">
      <c r="F454" s="17"/>
      <c r="G454" s="17"/>
      <c r="I454" s="17"/>
    </row>
    <row r="455" spans="6:9" ht="15.75">
      <c r="F455" s="17"/>
      <c r="G455" s="17"/>
      <c r="I455" s="17"/>
    </row>
    <row r="456" spans="6:9" ht="15.75">
      <c r="F456" s="17"/>
      <c r="G456" s="17"/>
      <c r="I456" s="17"/>
    </row>
    <row r="457" spans="6:9" ht="15.75">
      <c r="F457" s="17"/>
      <c r="G457" s="17"/>
      <c r="I457" s="17"/>
    </row>
    <row r="458" spans="6:9" ht="15.75">
      <c r="F458" s="17"/>
      <c r="G458" s="17"/>
      <c r="I458" s="17"/>
    </row>
    <row r="459" spans="6:9" ht="15.75">
      <c r="F459" s="17"/>
      <c r="G459" s="17"/>
      <c r="I459" s="17"/>
    </row>
    <row r="460" spans="6:9" ht="15.75">
      <c r="F460" s="17"/>
      <c r="G460" s="17"/>
      <c r="I460" s="17"/>
    </row>
    <row r="461" spans="6:9" ht="15.75">
      <c r="F461" s="17"/>
      <c r="G461" s="17"/>
      <c r="I461" s="17"/>
    </row>
    <row r="462" spans="6:9" ht="15.75">
      <c r="F462" s="17"/>
      <c r="G462" s="17"/>
      <c r="I462" s="17"/>
    </row>
    <row r="463" spans="6:9" ht="15.75">
      <c r="F463" s="17"/>
      <c r="G463" s="17"/>
      <c r="I463" s="17"/>
    </row>
    <row r="464" spans="6:9" ht="15.75">
      <c r="F464" s="17"/>
      <c r="G464" s="17"/>
      <c r="I464" s="17"/>
    </row>
    <row r="465" spans="6:9" ht="15.75">
      <c r="F465" s="17"/>
      <c r="G465" s="17"/>
      <c r="I465" s="17"/>
    </row>
    <row r="466" spans="6:9" ht="15.75">
      <c r="F466" s="17"/>
      <c r="G466" s="17"/>
      <c r="I466" s="17"/>
    </row>
    <row r="467" spans="6:9" ht="15.75">
      <c r="F467" s="17"/>
      <c r="G467" s="17"/>
      <c r="I467" s="17"/>
    </row>
    <row r="468" spans="6:9" ht="15.75">
      <c r="F468" s="17"/>
      <c r="G468" s="17"/>
      <c r="I468" s="17"/>
    </row>
    <row r="469" spans="6:9" ht="15.75">
      <c r="F469" s="17"/>
      <c r="G469" s="17"/>
      <c r="I469" s="17"/>
    </row>
    <row r="470" spans="6:9" ht="15.75">
      <c r="F470" s="17"/>
      <c r="G470" s="17"/>
      <c r="I470" s="17"/>
    </row>
    <row r="471" spans="6:9" ht="15.75">
      <c r="F471" s="17"/>
      <c r="G471" s="17"/>
      <c r="I471" s="17"/>
    </row>
    <row r="472" spans="6:9" ht="15.75">
      <c r="F472" s="17"/>
      <c r="G472" s="17"/>
      <c r="I472" s="17"/>
    </row>
    <row r="473" spans="6:9" ht="15.75">
      <c r="F473" s="17"/>
      <c r="G473" s="17"/>
      <c r="I473" s="17"/>
    </row>
    <row r="474" spans="6:9" ht="15.75">
      <c r="F474" s="17"/>
      <c r="G474" s="17"/>
      <c r="I474" s="17"/>
    </row>
    <row r="475" spans="6:9" ht="15.75">
      <c r="F475" s="17"/>
      <c r="G475" s="17"/>
      <c r="I475" s="17"/>
    </row>
    <row r="476" spans="6:9" ht="15.75">
      <c r="F476" s="17"/>
      <c r="G476" s="17"/>
      <c r="I476" s="17"/>
    </row>
    <row r="477" spans="6:9" ht="15.75">
      <c r="F477" s="17"/>
      <c r="G477" s="17"/>
      <c r="I477" s="17"/>
    </row>
    <row r="478" spans="6:9" ht="15.75">
      <c r="F478" s="17"/>
      <c r="G478" s="17"/>
      <c r="I478" s="17"/>
    </row>
    <row r="479" spans="6:9" ht="15.75">
      <c r="F479" s="17"/>
      <c r="G479" s="17"/>
      <c r="I479" s="17"/>
    </row>
    <row r="480" spans="6:9" ht="15.75">
      <c r="F480" s="17"/>
      <c r="G480" s="17"/>
      <c r="I480" s="17"/>
    </row>
    <row r="481" spans="6:9" ht="15.75">
      <c r="F481" s="17"/>
      <c r="G481" s="17"/>
      <c r="I481" s="17"/>
    </row>
    <row r="482" spans="6:9" ht="15.75">
      <c r="F482" s="17"/>
      <c r="G482" s="17"/>
      <c r="I482" s="17"/>
    </row>
    <row r="483" spans="6:9" ht="15.75">
      <c r="F483" s="17"/>
      <c r="G483" s="17"/>
      <c r="I483" s="17"/>
    </row>
    <row r="484" spans="6:9" ht="15.75">
      <c r="F484" s="17"/>
      <c r="G484" s="17"/>
      <c r="I484" s="17"/>
    </row>
    <row r="485" spans="6:9" ht="15.75">
      <c r="F485" s="17"/>
      <c r="G485" s="17"/>
      <c r="I485" s="17"/>
    </row>
    <row r="486" spans="6:9" ht="15.75">
      <c r="F486" s="17"/>
      <c r="G486" s="17"/>
      <c r="I486" s="17"/>
    </row>
    <row r="487" spans="6:9" ht="15.75">
      <c r="F487" s="17"/>
      <c r="G487" s="17"/>
      <c r="I487" s="17"/>
    </row>
    <row r="488" spans="6:9" ht="15.75">
      <c r="F488" s="17"/>
      <c r="G488" s="17"/>
      <c r="I488" s="17"/>
    </row>
    <row r="489" spans="6:9" ht="15.75">
      <c r="F489" s="17"/>
      <c r="G489" s="17"/>
      <c r="I489" s="17"/>
    </row>
    <row r="490" spans="6:9" ht="15.75">
      <c r="F490" s="17"/>
      <c r="G490" s="17"/>
      <c r="I490" s="17"/>
    </row>
    <row r="491" spans="6:9" ht="15.75">
      <c r="F491" s="17"/>
      <c r="G491" s="17"/>
      <c r="I491" s="17"/>
    </row>
    <row r="492" spans="6:9" ht="15.75">
      <c r="F492" s="17"/>
      <c r="G492" s="17"/>
      <c r="I492" s="17"/>
    </row>
    <row r="493" spans="6:9" ht="15.75">
      <c r="F493" s="17"/>
      <c r="G493" s="17"/>
      <c r="I493" s="17"/>
    </row>
    <row r="494" spans="6:9" ht="15.75">
      <c r="F494" s="17"/>
      <c r="G494" s="17"/>
      <c r="I494" s="17"/>
    </row>
    <row r="495" spans="6:9" ht="15.75">
      <c r="F495" s="17"/>
      <c r="G495" s="17"/>
      <c r="I495" s="17"/>
    </row>
    <row r="496" spans="6:9" ht="15.75">
      <c r="F496" s="17"/>
      <c r="G496" s="17"/>
      <c r="I496" s="17"/>
    </row>
    <row r="497" spans="6:9" ht="15.75">
      <c r="F497" s="17"/>
      <c r="G497" s="17"/>
      <c r="I497" s="17"/>
    </row>
    <row r="498" spans="6:9" ht="15.75">
      <c r="F498" s="17"/>
      <c r="G498" s="17"/>
      <c r="I498" s="17"/>
    </row>
    <row r="499" spans="6:9" ht="15.75">
      <c r="F499" s="17"/>
      <c r="G499" s="17"/>
      <c r="I499" s="17"/>
    </row>
    <row r="500" spans="6:9" ht="15.75">
      <c r="F500" s="17"/>
      <c r="G500" s="17"/>
      <c r="I500" s="17"/>
    </row>
    <row r="501" spans="6:9" ht="15.75">
      <c r="F501" s="17"/>
      <c r="G501" s="17"/>
      <c r="I501" s="17"/>
    </row>
    <row r="502" spans="6:9" ht="15.75">
      <c r="F502" s="17"/>
      <c r="G502" s="17"/>
      <c r="I502" s="17"/>
    </row>
    <row r="503" spans="6:9" ht="15.75">
      <c r="F503" s="17"/>
      <c r="G503" s="17"/>
      <c r="I503" s="17"/>
    </row>
    <row r="504" spans="6:9" ht="15.75">
      <c r="F504" s="17"/>
      <c r="G504" s="17"/>
      <c r="I504" s="17"/>
    </row>
    <row r="505" spans="6:9" ht="15.75">
      <c r="F505" s="17"/>
      <c r="G505" s="17"/>
      <c r="I505" s="17"/>
    </row>
    <row r="506" spans="6:9" ht="15.75">
      <c r="F506" s="17"/>
      <c r="G506" s="17"/>
      <c r="I506" s="17"/>
    </row>
    <row r="507" spans="6:9" ht="15.75">
      <c r="F507" s="17"/>
      <c r="G507" s="17"/>
      <c r="I507" s="17"/>
    </row>
    <row r="508" spans="6:9" ht="15.75">
      <c r="F508" s="17"/>
      <c r="G508" s="17"/>
      <c r="I508" s="17"/>
    </row>
    <row r="509" spans="6:9" ht="15.75">
      <c r="F509" s="17"/>
      <c r="G509" s="17"/>
      <c r="I509" s="17"/>
    </row>
    <row r="510" spans="6:9" ht="15.75">
      <c r="F510" s="17"/>
      <c r="G510" s="17"/>
      <c r="I510" s="17"/>
    </row>
    <row r="511" spans="6:9" ht="15.75">
      <c r="F511" s="17"/>
      <c r="G511" s="17"/>
      <c r="I511" s="17"/>
    </row>
    <row r="512" spans="6:9" ht="15.75">
      <c r="F512" s="17"/>
      <c r="G512" s="17"/>
      <c r="I512" s="17"/>
    </row>
    <row r="513" spans="6:9" ht="15.75">
      <c r="F513" s="17"/>
      <c r="G513" s="17"/>
      <c r="I513" s="17"/>
    </row>
    <row r="514" spans="6:9" ht="15.75">
      <c r="F514" s="17"/>
      <c r="G514" s="17"/>
      <c r="I514" s="17"/>
    </row>
    <row r="515" spans="6:9" ht="15.75">
      <c r="F515" s="17"/>
      <c r="G515" s="17"/>
      <c r="I515" s="17"/>
    </row>
    <row r="516" spans="6:9" ht="15.75">
      <c r="F516" s="17"/>
      <c r="G516" s="17"/>
      <c r="I516" s="17"/>
    </row>
    <row r="517" spans="6:9" ht="15.75">
      <c r="F517" s="17"/>
      <c r="G517" s="17"/>
      <c r="I517" s="17"/>
    </row>
    <row r="518" spans="6:9" ht="15.75">
      <c r="F518" s="17"/>
      <c r="G518" s="17"/>
      <c r="I518" s="17"/>
    </row>
    <row r="519" spans="6:9" ht="15.75">
      <c r="F519" s="17"/>
      <c r="G519" s="17"/>
      <c r="I519" s="17"/>
    </row>
    <row r="520" spans="6:9" ht="15.75">
      <c r="F520" s="17"/>
      <c r="G520" s="17"/>
      <c r="I520" s="17"/>
    </row>
    <row r="521" spans="6:9" ht="15.75">
      <c r="F521" s="17"/>
      <c r="G521" s="17"/>
      <c r="I521" s="17"/>
    </row>
    <row r="522" spans="6:9" ht="15.75">
      <c r="F522" s="17"/>
      <c r="G522" s="17"/>
      <c r="I522" s="17"/>
    </row>
    <row r="523" spans="6:9" ht="15.75">
      <c r="F523" s="17"/>
      <c r="G523" s="17"/>
      <c r="I523" s="17"/>
    </row>
    <row r="524" spans="6:9" ht="15.75">
      <c r="F524" s="17"/>
      <c r="G524" s="17"/>
      <c r="I524" s="17"/>
    </row>
    <row r="525" spans="6:9" ht="15.75">
      <c r="F525" s="17"/>
      <c r="G525" s="17"/>
      <c r="I525" s="17"/>
    </row>
    <row r="526" spans="6:9" ht="15.75">
      <c r="F526" s="17"/>
      <c r="G526" s="17"/>
      <c r="I526" s="17"/>
    </row>
    <row r="527" spans="6:9" ht="15.75">
      <c r="F527" s="17"/>
      <c r="G527" s="17"/>
      <c r="I527" s="17"/>
    </row>
    <row r="528" spans="6:9" ht="15.75">
      <c r="F528" s="17"/>
      <c r="G528" s="17"/>
      <c r="I528" s="17"/>
    </row>
    <row r="529" spans="6:9" ht="15.75">
      <c r="F529" s="17"/>
      <c r="G529" s="17"/>
      <c r="I529" s="17"/>
    </row>
    <row r="530" spans="6:9" ht="15.75">
      <c r="F530" s="17"/>
      <c r="G530" s="17"/>
      <c r="I530" s="17"/>
    </row>
    <row r="531" spans="6:9" ht="15.75">
      <c r="F531" s="17"/>
      <c r="G531" s="17"/>
      <c r="I531" s="17"/>
    </row>
    <row r="532" spans="6:9" ht="15.75">
      <c r="F532" s="17"/>
      <c r="G532" s="17"/>
      <c r="I532" s="17"/>
    </row>
    <row r="533" spans="6:9" ht="15.75">
      <c r="F533" s="17"/>
      <c r="G533" s="17"/>
      <c r="I533" s="17"/>
    </row>
    <row r="534" spans="6:9" ht="15.75">
      <c r="F534" s="17"/>
      <c r="G534" s="17"/>
      <c r="I534" s="17"/>
    </row>
    <row r="535" spans="6:9" ht="15.75">
      <c r="F535" s="17"/>
      <c r="G535" s="17"/>
      <c r="I535" s="17"/>
    </row>
    <row r="536" spans="6:9" ht="15.75">
      <c r="F536" s="17"/>
      <c r="G536" s="17"/>
      <c r="I536" s="17"/>
    </row>
    <row r="537" spans="6:9" ht="15.75">
      <c r="F537" s="17"/>
      <c r="G537" s="17"/>
      <c r="I537" s="17"/>
    </row>
    <row r="538" spans="6:9" ht="15.75">
      <c r="F538" s="17"/>
      <c r="G538" s="17"/>
      <c r="I538" s="17"/>
    </row>
    <row r="539" spans="6:9" ht="15.75">
      <c r="F539" s="17"/>
      <c r="G539" s="17"/>
      <c r="I539" s="17"/>
    </row>
    <row r="540" spans="6:9" ht="15.75">
      <c r="F540" s="17"/>
      <c r="G540" s="17"/>
      <c r="I540" s="17"/>
    </row>
    <row r="541" spans="6:9" ht="15.75">
      <c r="F541" s="17"/>
      <c r="G541" s="17"/>
      <c r="I541" s="17"/>
    </row>
    <row r="542" spans="6:9" ht="15.75">
      <c r="F542" s="17"/>
      <c r="G542" s="17"/>
      <c r="I542" s="17"/>
    </row>
    <row r="543" spans="6:9" ht="15.75">
      <c r="F543" s="17"/>
      <c r="G543" s="17"/>
      <c r="I543" s="17"/>
    </row>
    <row r="544" spans="6:9" ht="15.75">
      <c r="F544" s="17"/>
      <c r="G544" s="17"/>
      <c r="I544" s="17"/>
    </row>
    <row r="545" spans="6:9" ht="15.75">
      <c r="F545" s="17"/>
      <c r="G545" s="17"/>
      <c r="I545" s="17"/>
    </row>
    <row r="546" spans="6:9" ht="15.75">
      <c r="F546" s="17"/>
      <c r="G546" s="17"/>
      <c r="I546" s="17"/>
    </row>
    <row r="547" spans="6:9" ht="15.75">
      <c r="F547" s="17"/>
      <c r="G547" s="17"/>
      <c r="I547" s="17"/>
    </row>
    <row r="548" spans="6:9" ht="15.75">
      <c r="F548" s="17"/>
      <c r="G548" s="17"/>
      <c r="I548" s="17"/>
    </row>
    <row r="549" spans="6:9" ht="15.75">
      <c r="F549" s="17"/>
      <c r="G549" s="17"/>
      <c r="I549" s="17"/>
    </row>
    <row r="550" spans="6:9" ht="15.75">
      <c r="F550" s="17"/>
      <c r="G550" s="17"/>
      <c r="I550" s="17"/>
    </row>
    <row r="551" spans="6:9" ht="15.75">
      <c r="F551" s="17"/>
      <c r="G551" s="17"/>
      <c r="I551" s="17"/>
    </row>
    <row r="552" spans="6:9" ht="15.75">
      <c r="F552" s="17"/>
      <c r="G552" s="17"/>
      <c r="I552" s="17"/>
    </row>
    <row r="553" spans="6:9" ht="15.75">
      <c r="F553" s="17"/>
      <c r="G553" s="17"/>
      <c r="I553" s="17"/>
    </row>
    <row r="554" spans="6:9" ht="15.75">
      <c r="F554" s="17"/>
      <c r="G554" s="17"/>
      <c r="I554" s="17"/>
    </row>
    <row r="555" spans="6:9" ht="15.75">
      <c r="F555" s="17"/>
      <c r="G555" s="17"/>
      <c r="I555" s="17"/>
    </row>
    <row r="556" spans="6:9" ht="15.75">
      <c r="F556" s="17"/>
      <c r="G556" s="17"/>
      <c r="I556" s="17"/>
    </row>
    <row r="557" spans="6:9" ht="15.75">
      <c r="F557" s="17"/>
      <c r="G557" s="17"/>
      <c r="I557" s="17"/>
    </row>
    <row r="558" spans="6:9" ht="15.75">
      <c r="F558" s="17"/>
      <c r="G558" s="17"/>
      <c r="I558" s="17"/>
    </row>
    <row r="559" spans="6:9" ht="15.75">
      <c r="F559" s="17"/>
      <c r="G559" s="17"/>
      <c r="I559" s="17"/>
    </row>
    <row r="560" spans="6:9" ht="15.75">
      <c r="F560" s="17"/>
      <c r="G560" s="17"/>
      <c r="I560" s="17"/>
    </row>
    <row r="561" spans="6:9" ht="15.75">
      <c r="F561" s="17"/>
      <c r="G561" s="17"/>
      <c r="I561" s="17"/>
    </row>
    <row r="562" spans="6:9" ht="15.75">
      <c r="F562" s="17"/>
      <c r="G562" s="17"/>
      <c r="I562" s="17"/>
    </row>
    <row r="563" spans="6:9" ht="15.75">
      <c r="F563" s="17"/>
      <c r="G563" s="17"/>
      <c r="I563" s="17"/>
    </row>
    <row r="564" spans="6:9" ht="15.75">
      <c r="F564" s="17"/>
      <c r="G564" s="17"/>
      <c r="I564" s="17"/>
    </row>
    <row r="565" spans="6:9" ht="15.75">
      <c r="F565" s="17"/>
      <c r="G565" s="17"/>
      <c r="I565" s="17"/>
    </row>
    <row r="566" spans="6:9" ht="15.75">
      <c r="F566" s="17"/>
      <c r="G566" s="17"/>
      <c r="I566" s="17"/>
    </row>
    <row r="567" spans="6:9" ht="15.75">
      <c r="F567" s="17"/>
      <c r="G567" s="17"/>
      <c r="I567" s="17"/>
    </row>
    <row r="568" spans="6:9" ht="15.75">
      <c r="F568" s="17"/>
      <c r="G568" s="17"/>
      <c r="I568" s="17"/>
    </row>
    <row r="569" spans="6:9" ht="15.75">
      <c r="F569" s="17"/>
      <c r="G569" s="17"/>
      <c r="I569" s="17"/>
    </row>
    <row r="570" spans="6:9" ht="15.75">
      <c r="F570" s="17"/>
      <c r="G570" s="17"/>
      <c r="I570" s="17"/>
    </row>
    <row r="571" spans="6:9" ht="15.75">
      <c r="F571" s="17"/>
      <c r="G571" s="17"/>
      <c r="I571" s="17"/>
    </row>
    <row r="572" spans="6:9" ht="15.75">
      <c r="F572" s="17"/>
      <c r="G572" s="17"/>
      <c r="I572" s="17"/>
    </row>
    <row r="573" spans="6:9" ht="15.75">
      <c r="F573" s="17"/>
      <c r="G573" s="17"/>
      <c r="I573" s="17"/>
    </row>
    <row r="574" spans="6:9" ht="15.75">
      <c r="F574" s="17"/>
      <c r="G574" s="17"/>
      <c r="I574" s="17"/>
    </row>
    <row r="575" spans="6:9" ht="15.75">
      <c r="F575" s="17"/>
      <c r="G575" s="17"/>
      <c r="I575" s="17"/>
    </row>
    <row r="576" spans="6:9" ht="15.75">
      <c r="F576" s="17"/>
      <c r="G576" s="17"/>
      <c r="I576" s="17"/>
    </row>
    <row r="577" spans="6:9" ht="15.75">
      <c r="F577" s="17"/>
      <c r="G577" s="17"/>
      <c r="I577" s="17"/>
    </row>
    <row r="578" spans="6:9" ht="15.75">
      <c r="F578" s="17"/>
      <c r="G578" s="17"/>
      <c r="I578" s="17"/>
    </row>
    <row r="579" spans="6:9" ht="15.75">
      <c r="F579" s="17"/>
      <c r="G579" s="17"/>
      <c r="I579" s="17"/>
    </row>
    <row r="580" spans="6:9" ht="15.75">
      <c r="F580" s="17"/>
      <c r="G580" s="17"/>
      <c r="I580" s="17"/>
    </row>
    <row r="581" spans="6:9" ht="15.75">
      <c r="F581" s="17"/>
      <c r="G581" s="17"/>
      <c r="I581" s="17"/>
    </row>
    <row r="582" spans="6:9" ht="15.75">
      <c r="F582" s="17"/>
      <c r="G582" s="17"/>
      <c r="I582" s="17"/>
    </row>
    <row r="583" spans="6:9" ht="15.75">
      <c r="F583" s="17"/>
      <c r="G583" s="17"/>
      <c r="I583" s="17"/>
    </row>
    <row r="584" spans="6:9" ht="15.75">
      <c r="F584" s="17"/>
      <c r="G584" s="17"/>
      <c r="I584" s="17"/>
    </row>
    <row r="585" spans="6:9" ht="15.75">
      <c r="F585" s="17"/>
      <c r="G585" s="17"/>
      <c r="I585" s="17"/>
    </row>
    <row r="586" spans="6:9" ht="15.75">
      <c r="F586" s="17"/>
      <c r="G586" s="17"/>
      <c r="I586" s="17"/>
    </row>
    <row r="587" spans="6:9" ht="15.75">
      <c r="F587" s="17"/>
      <c r="G587" s="17"/>
      <c r="I587" s="17"/>
    </row>
    <row r="588" spans="6:9" ht="15.75">
      <c r="F588" s="17"/>
      <c r="G588" s="17"/>
      <c r="I588" s="17"/>
    </row>
    <row r="589" spans="6:9" ht="15.75">
      <c r="F589" s="17"/>
      <c r="G589" s="17"/>
      <c r="I589" s="17"/>
    </row>
    <row r="590" spans="6:9" ht="15.75">
      <c r="F590" s="17"/>
      <c r="G590" s="17"/>
      <c r="I590" s="17"/>
    </row>
    <row r="591" spans="6:9" ht="15.75">
      <c r="F591" s="17"/>
      <c r="G591" s="17"/>
      <c r="I591" s="17"/>
    </row>
    <row r="592" spans="6:9" ht="15.75">
      <c r="F592" s="17"/>
      <c r="G592" s="17"/>
      <c r="I592" s="17"/>
    </row>
    <row r="593" spans="6:9" ht="15.75">
      <c r="F593" s="17"/>
      <c r="G593" s="17"/>
      <c r="I593" s="17"/>
    </row>
    <row r="594" spans="6:9" ht="15.75">
      <c r="F594" s="17"/>
      <c r="G594" s="17"/>
      <c r="I594" s="17"/>
    </row>
    <row r="595" spans="6:9" ht="15.75">
      <c r="F595" s="17"/>
      <c r="G595" s="17"/>
      <c r="I595" s="17"/>
    </row>
    <row r="596" spans="6:9" ht="15.75">
      <c r="F596" s="17"/>
      <c r="G596" s="17"/>
      <c r="I596" s="17"/>
    </row>
    <row r="597" spans="6:9" ht="15.75">
      <c r="F597" s="17"/>
      <c r="G597" s="17"/>
      <c r="I597" s="17"/>
    </row>
    <row r="598" spans="6:9" ht="15.75">
      <c r="F598" s="17"/>
      <c r="G598" s="17"/>
      <c r="I598" s="17"/>
    </row>
    <row r="599" spans="6:9" ht="15.75">
      <c r="F599" s="17"/>
      <c r="G599" s="17"/>
      <c r="I599" s="17"/>
    </row>
    <row r="600" spans="6:9" ht="15.75">
      <c r="F600" s="17"/>
      <c r="G600" s="17"/>
      <c r="I600" s="17"/>
    </row>
    <row r="601" spans="6:9" ht="15.75">
      <c r="F601" s="17"/>
      <c r="G601" s="17"/>
      <c r="I601" s="17"/>
    </row>
    <row r="602" spans="6:9" ht="15.75">
      <c r="F602" s="17"/>
      <c r="G602" s="17"/>
      <c r="I602" s="17"/>
    </row>
    <row r="603" spans="6:9" ht="15.75">
      <c r="F603" s="17"/>
      <c r="G603" s="17"/>
      <c r="I603" s="17"/>
    </row>
    <row r="604" spans="6:9" ht="15.75">
      <c r="F604" s="17"/>
      <c r="G604" s="17"/>
      <c r="I604" s="17"/>
    </row>
    <row r="605" spans="6:9" ht="15.75">
      <c r="F605" s="17"/>
      <c r="G605" s="17"/>
      <c r="I605" s="17"/>
    </row>
    <row r="606" spans="6:9" ht="15.75">
      <c r="F606" s="17"/>
      <c r="G606" s="17"/>
      <c r="I606" s="17"/>
    </row>
    <row r="607" spans="6:9" ht="15.75">
      <c r="F607" s="17"/>
      <c r="G607" s="17"/>
      <c r="I607" s="17"/>
    </row>
    <row r="608" spans="6:9" ht="15.75">
      <c r="F608" s="17"/>
      <c r="G608" s="17"/>
      <c r="I608" s="17"/>
    </row>
    <row r="609" spans="6:9" ht="15.75">
      <c r="F609" s="17"/>
      <c r="G609" s="17"/>
      <c r="I609" s="17"/>
    </row>
    <row r="610" spans="6:9" ht="15.75">
      <c r="F610" s="17"/>
      <c r="G610" s="17"/>
      <c r="I610" s="17"/>
    </row>
    <row r="611" spans="6:9" ht="15.75">
      <c r="F611" s="17"/>
      <c r="G611" s="17"/>
      <c r="I611" s="17"/>
    </row>
    <row r="612" spans="6:9" ht="15.75">
      <c r="F612" s="17"/>
      <c r="G612" s="17"/>
      <c r="I612" s="17"/>
    </row>
    <row r="613" spans="6:9" ht="15.75">
      <c r="F613" s="17"/>
      <c r="G613" s="17"/>
      <c r="I613" s="17"/>
    </row>
    <row r="614" spans="6:9" ht="15.75">
      <c r="F614" s="17"/>
      <c r="G614" s="17"/>
      <c r="I614" s="17"/>
    </row>
    <row r="615" spans="6:9" ht="15.75">
      <c r="F615" s="17"/>
      <c r="G615" s="17"/>
      <c r="I615" s="17"/>
    </row>
    <row r="616" spans="6:9" ht="15.75">
      <c r="F616" s="17"/>
      <c r="G616" s="17"/>
      <c r="I616" s="17"/>
    </row>
    <row r="617" spans="6:9" ht="15.75">
      <c r="F617" s="17"/>
      <c r="G617" s="17"/>
      <c r="I617" s="17"/>
    </row>
    <row r="618" spans="6:9" ht="15.75">
      <c r="F618" s="17"/>
      <c r="G618" s="17"/>
      <c r="I618" s="17"/>
    </row>
    <row r="619" spans="6:9" ht="15.75">
      <c r="F619" s="17"/>
      <c r="G619" s="17"/>
      <c r="I619" s="17"/>
    </row>
    <row r="620" spans="6:9" ht="15.75">
      <c r="F620" s="17"/>
      <c r="G620" s="17"/>
      <c r="I620" s="17"/>
    </row>
    <row r="621" spans="6:9" ht="15.75">
      <c r="F621" s="17"/>
      <c r="G621" s="17"/>
      <c r="I621" s="17"/>
    </row>
    <row r="622" spans="6:9" ht="15.75">
      <c r="F622" s="17"/>
      <c r="G622" s="17"/>
      <c r="I622" s="17"/>
    </row>
    <row r="623" spans="6:9" ht="15.75">
      <c r="F623" s="17"/>
      <c r="G623" s="17"/>
      <c r="I623" s="17"/>
    </row>
    <row r="624" spans="6:9" ht="15.75">
      <c r="F624" s="17"/>
      <c r="G624" s="17"/>
      <c r="I624" s="17"/>
    </row>
    <row r="625" spans="6:9" ht="15.75">
      <c r="F625" s="17"/>
      <c r="G625" s="17"/>
      <c r="I625" s="17"/>
    </row>
    <row r="626" spans="6:9" ht="15.75">
      <c r="F626" s="17"/>
      <c r="G626" s="17"/>
      <c r="I626" s="17"/>
    </row>
    <row r="627" spans="6:9" ht="15.75">
      <c r="F627" s="17"/>
      <c r="G627" s="17"/>
      <c r="I627" s="17"/>
    </row>
    <row r="628" spans="6:9" ht="15.75">
      <c r="F628" s="17"/>
      <c r="G628" s="17"/>
      <c r="I628" s="17"/>
    </row>
    <row r="629" spans="6:9" ht="15.75">
      <c r="F629" s="17"/>
      <c r="G629" s="17"/>
      <c r="I629" s="17"/>
    </row>
    <row r="630" spans="6:9" ht="15.75">
      <c r="F630" s="17"/>
      <c r="G630" s="17"/>
      <c r="I630" s="17"/>
    </row>
    <row r="631" spans="6:9" ht="15.75">
      <c r="F631" s="17"/>
      <c r="G631" s="17"/>
      <c r="I631" s="17"/>
    </row>
    <row r="632" spans="6:9" ht="15.75">
      <c r="F632" s="17"/>
      <c r="G632" s="17"/>
      <c r="I632" s="17"/>
    </row>
    <row r="633" spans="6:9" ht="15.75">
      <c r="F633" s="17"/>
      <c r="G633" s="17"/>
      <c r="I633" s="17"/>
    </row>
    <row r="634" spans="6:9" ht="15.75">
      <c r="F634" s="17"/>
      <c r="G634" s="17"/>
      <c r="I634" s="17"/>
    </row>
    <row r="635" spans="6:9" ht="15.75">
      <c r="F635" s="17"/>
      <c r="G635" s="17"/>
      <c r="I635" s="17"/>
    </row>
    <row r="636" spans="6:9" ht="15.75">
      <c r="F636" s="17"/>
      <c r="G636" s="17"/>
      <c r="I636" s="17"/>
    </row>
    <row r="637" spans="6:9" ht="15.75">
      <c r="F637" s="17"/>
      <c r="G637" s="17"/>
      <c r="I637" s="17"/>
    </row>
    <row r="638" spans="6:9" ht="15.75">
      <c r="F638" s="17"/>
      <c r="G638" s="17"/>
      <c r="I638" s="17"/>
    </row>
    <row r="639" spans="6:9" ht="15.75">
      <c r="F639" s="17"/>
      <c r="G639" s="17"/>
      <c r="I639" s="17"/>
    </row>
    <row r="640" spans="6:9" ht="15.75">
      <c r="F640" s="17"/>
      <c r="G640" s="17"/>
      <c r="I640" s="17"/>
    </row>
    <row r="641" spans="6:9" ht="15.75">
      <c r="F641" s="17"/>
      <c r="G641" s="17"/>
      <c r="I641" s="17"/>
    </row>
    <row r="642" spans="6:9" ht="15.75">
      <c r="F642" s="17"/>
      <c r="G642" s="17"/>
      <c r="I642" s="17"/>
    </row>
    <row r="643" spans="6:9" ht="15.75">
      <c r="F643" s="17"/>
      <c r="G643" s="17"/>
      <c r="I643" s="17"/>
    </row>
    <row r="644" spans="6:9" ht="15.75">
      <c r="F644" s="17"/>
      <c r="G644" s="17"/>
      <c r="I644" s="17"/>
    </row>
    <row r="645" spans="6:9" ht="15.75">
      <c r="F645" s="17"/>
      <c r="G645" s="17"/>
      <c r="I645" s="17"/>
    </row>
    <row r="646" spans="6:9" ht="15.75">
      <c r="F646" s="17"/>
      <c r="G646" s="17"/>
      <c r="I646" s="17"/>
    </row>
    <row r="647" spans="6:9" ht="15.75">
      <c r="F647" s="17"/>
      <c r="G647" s="17"/>
      <c r="I647" s="17"/>
    </row>
    <row r="648" spans="6:9" ht="15.75">
      <c r="F648" s="17"/>
      <c r="G648" s="17"/>
      <c r="I648" s="17"/>
    </row>
    <row r="649" spans="6:9" ht="15.75">
      <c r="F649" s="17"/>
      <c r="G649" s="17"/>
      <c r="I649" s="17"/>
    </row>
    <row r="650" spans="6:9" ht="15.75">
      <c r="F650" s="17"/>
      <c r="G650" s="17"/>
      <c r="I650" s="17"/>
    </row>
    <row r="651" spans="6:9" ht="15.75">
      <c r="F651" s="17"/>
      <c r="G651" s="17"/>
      <c r="I651" s="17"/>
    </row>
    <row r="652" spans="6:9" ht="15.75">
      <c r="F652" s="17"/>
      <c r="G652" s="17"/>
      <c r="I652" s="17"/>
    </row>
    <row r="653" spans="6:9" ht="15.75">
      <c r="F653" s="17"/>
      <c r="G653" s="17"/>
      <c r="I653" s="17"/>
    </row>
    <row r="654" spans="6:9" ht="15.75">
      <c r="F654" s="17"/>
      <c r="G654" s="17"/>
      <c r="I654" s="17"/>
    </row>
    <row r="655" spans="6:9" ht="15.75">
      <c r="F655" s="17"/>
      <c r="G655" s="17"/>
      <c r="I655" s="17"/>
    </row>
  </sheetData>
  <sheetProtection/>
  <mergeCells count="11">
    <mergeCell ref="I7:I8"/>
    <mergeCell ref="B34:F34"/>
    <mergeCell ref="E7:E8"/>
    <mergeCell ref="A6:H6"/>
    <mergeCell ref="A7:A8"/>
    <mergeCell ref="B7:B8"/>
    <mergeCell ref="C7:C8"/>
    <mergeCell ref="D7:D8"/>
    <mergeCell ref="F7:F8"/>
    <mergeCell ref="G7:G8"/>
    <mergeCell ref="H7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</dc:creator>
  <cp:keywords/>
  <dc:description/>
  <cp:lastModifiedBy>Twoja nazwa użytkownika</cp:lastModifiedBy>
  <cp:lastPrinted>2013-03-28T07:39:04Z</cp:lastPrinted>
  <dcterms:created xsi:type="dcterms:W3CDTF">2006-08-14T06:27:32Z</dcterms:created>
  <dcterms:modified xsi:type="dcterms:W3CDTF">2013-03-28T07:45:32Z</dcterms:modified>
  <cp:category/>
  <cp:version/>
  <cp:contentType/>
  <cp:contentStatus/>
</cp:coreProperties>
</file>