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wia\Desktop\uchwały  30 12 2021\Uchwała.LII.524.2021.2021-12-30\"/>
    </mc:Choice>
  </mc:AlternateContent>
  <bookViews>
    <workbookView xWindow="240" yWindow="135" windowWidth="20115" windowHeight="8010"/>
  </bookViews>
  <sheets>
    <sheet name="zmiana 11.2021" sheetId="1" r:id="rId1"/>
  </sheets>
  <definedNames>
    <definedName name="_xlnm.Print_Area" localSheetId="0">'zmiana 11.2021'!$A$2:$I$57</definedName>
  </definedNames>
  <calcPr calcId="152511"/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  <c r="C54" i="1"/>
  <c r="C53" i="1"/>
  <c r="C52" i="1"/>
  <c r="C51" i="1"/>
  <c r="I49" i="1"/>
  <c r="H49" i="1"/>
  <c r="G49" i="1"/>
  <c r="F49" i="1"/>
  <c r="E49" i="1"/>
  <c r="D49" i="1"/>
  <c r="C48" i="1"/>
  <c r="C47" i="1"/>
  <c r="C46" i="1"/>
  <c r="C44" i="1"/>
  <c r="I42" i="1"/>
  <c r="H42" i="1"/>
  <c r="G42" i="1"/>
  <c r="F42" i="1"/>
  <c r="E42" i="1"/>
  <c r="D42" i="1"/>
  <c r="C41" i="1"/>
  <c r="C40" i="1"/>
  <c r="C39" i="1"/>
  <c r="C38" i="1"/>
  <c r="C36" i="1"/>
  <c r="I33" i="1"/>
  <c r="H33" i="1"/>
  <c r="H56" i="1" s="1"/>
  <c r="G33" i="1"/>
  <c r="D33" i="1"/>
  <c r="E32" i="1"/>
  <c r="C32" i="1" s="1"/>
  <c r="C30" i="1"/>
  <c r="C29" i="1"/>
  <c r="F28" i="1"/>
  <c r="F33" i="1" s="1"/>
  <c r="E28" i="1"/>
  <c r="C28" i="1" s="1"/>
  <c r="C27" i="1"/>
  <c r="E26" i="1"/>
  <c r="C25" i="1"/>
  <c r="C24" i="1"/>
  <c r="C23" i="1"/>
  <c r="C22" i="1"/>
  <c r="C21" i="1"/>
  <c r="C20" i="1"/>
  <c r="C19" i="1"/>
  <c r="C16" i="1"/>
  <c r="C15" i="1"/>
  <c r="C14" i="1"/>
  <c r="C13" i="1"/>
  <c r="C12" i="1"/>
  <c r="C11" i="1"/>
  <c r="F10" i="1"/>
  <c r="C10" i="1"/>
  <c r="F9" i="1"/>
  <c r="E9" i="1"/>
  <c r="D9" i="1"/>
  <c r="C9" i="1"/>
  <c r="I8" i="1"/>
  <c r="H8" i="1"/>
  <c r="G8" i="1"/>
  <c r="C8" i="1" s="1"/>
  <c r="D8" i="1"/>
  <c r="I7" i="1"/>
  <c r="H7" i="1"/>
  <c r="H6" i="1" s="1"/>
  <c r="G7" i="1"/>
  <c r="G6" i="1" s="1"/>
  <c r="F7" i="1"/>
  <c r="E7" i="1"/>
  <c r="D7" i="1"/>
  <c r="I6" i="1"/>
  <c r="F6" i="1"/>
  <c r="E6" i="1"/>
  <c r="I56" i="1" l="1"/>
  <c r="C49" i="1"/>
  <c r="D6" i="1"/>
  <c r="F56" i="1"/>
  <c r="D56" i="1"/>
  <c r="C42" i="1"/>
  <c r="E33" i="1"/>
  <c r="E56" i="1" s="1"/>
  <c r="G56" i="1"/>
  <c r="C55" i="1"/>
  <c r="C26" i="1"/>
  <c r="C33" i="1" s="1"/>
  <c r="C56" i="1" s="1"/>
  <c r="C7" i="1"/>
  <c r="C6" i="1" s="1"/>
</calcChain>
</file>

<file path=xl/comments1.xml><?xml version="1.0" encoding="utf-8"?>
<comments xmlns="http://schemas.openxmlformats.org/spreadsheetml/2006/main">
  <authors>
    <author>Autor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Prezes: przeniesiono niewykorzystane środki z 2020r.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<sst xmlns="http://schemas.openxmlformats.org/spreadsheetml/2006/main" count="108" uniqueCount="63">
  <si>
    <t xml:space="preserve"> </t>
  </si>
  <si>
    <t xml:space="preserve"> Harmonogram wieloletniego planu rozwoju i modernizacji urządzeń wodociągowych i kanalizacyjnych będących w posiadaniu Świdnickiego Gminnego Przedsiębiorstwa Komunalnego Sp. z o.o. na lata 2021 - 2025</t>
  </si>
  <si>
    <t>Lp</t>
  </si>
  <si>
    <t>Nazwa zadania</t>
  </si>
  <si>
    <t>Wartość zadania</t>
  </si>
  <si>
    <t>wykonanie w 2020 r.</t>
  </si>
  <si>
    <t>2021 r.</t>
  </si>
  <si>
    <t>2022 r.</t>
  </si>
  <si>
    <t>2023 r.</t>
  </si>
  <si>
    <t>2024 r.</t>
  </si>
  <si>
    <t>2025 r.</t>
  </si>
  <si>
    <t>Żródła finansowania:</t>
  </si>
  <si>
    <t>Środki własne z amortyzacji w latach bieżących zł</t>
  </si>
  <si>
    <t>zysk</t>
  </si>
  <si>
    <t>podwyższenie kapitału</t>
  </si>
  <si>
    <t>Kredyt/leasing</t>
  </si>
  <si>
    <t>Współfinansowanie inwestycji/zbycie środków trwałych</t>
  </si>
  <si>
    <t>Fundusz Pracy</t>
  </si>
  <si>
    <t>ZUS - dotacja</t>
  </si>
  <si>
    <t xml:space="preserve">WFOŚiGW/NFOŚiGW - pożyczka </t>
  </si>
  <si>
    <t>Dotacja z Funduszu Spójności</t>
  </si>
  <si>
    <t>Refundacja z PROW</t>
  </si>
  <si>
    <t>Wydatki:</t>
  </si>
  <si>
    <t>Przedsięwzięcia rozwojowo-modernizacyjne</t>
  </si>
  <si>
    <t>Modernizacja pompowni w Lutomii</t>
  </si>
  <si>
    <t xml:space="preserve">Modernizacja pompowni wody w Wieruszowie wraz z budową zbiornika </t>
  </si>
  <si>
    <t>Modernizacja pompowni wody Witoszów Dolny, Witoszów Górny i Pogorzała</t>
  </si>
  <si>
    <t>Renowacja studni głębinowej / likwidacja / budowa nowej studni</t>
  </si>
  <si>
    <t>Rozbudowa SUW Komorów</t>
  </si>
  <si>
    <t>Modernizacja przepompowni i oczyszczalni ścieków w Krzyżowej</t>
  </si>
  <si>
    <t>Przebudowa sieci wodociagowej i kanalizacyjnej w Mokrzeszowie</t>
  </si>
  <si>
    <t>Rozbudowa sieci wodociągowej i kanalizacyjnej / rezerwa</t>
  </si>
  <si>
    <t>Rozbudowa sieci wod-kan w Komorowie (przepięcia)</t>
  </si>
  <si>
    <t>Budowa kanalizacji sanitarnej w Opoczce</t>
  </si>
  <si>
    <t>Budowa odcinka kanalizacji sanitarnej w Opoczce II etap</t>
  </si>
  <si>
    <t>Inwestycje w odnawialne źródła energii (ujęcia wody, pompownie)</t>
  </si>
  <si>
    <t>kompensacja mocy biernej na obiektach</t>
  </si>
  <si>
    <t>Wykup sieci wod-kan od inwestorów</t>
  </si>
  <si>
    <t xml:space="preserve">RAZEM </t>
  </si>
  <si>
    <t>Przedsięwzięcia racjonalizujące zużycie wody</t>
  </si>
  <si>
    <t xml:space="preserve">Monitoring przepompowni wody </t>
  </si>
  <si>
    <t xml:space="preserve"> - pompownia wody w Mokrzeszowie </t>
  </si>
  <si>
    <t>Zakup agregatów głębinowych</t>
  </si>
  <si>
    <t xml:space="preserve"> - ujęcie Miłochów </t>
  </si>
  <si>
    <t xml:space="preserve"> - ujęcie Komorów </t>
  </si>
  <si>
    <t xml:space="preserve"> - ujęcie Jagodnik </t>
  </si>
  <si>
    <t>Rozbudowa systemu do odczytu radiowego wodomierzy</t>
  </si>
  <si>
    <t>Przedsięwzięcia racjonalizujące wprowadzanie ścieków</t>
  </si>
  <si>
    <t xml:space="preserve">Monitoring oczyszczalni ścieków w Krzyżowej </t>
  </si>
  <si>
    <t>Zakup pomp do przepompowni ścieków:</t>
  </si>
  <si>
    <t xml:space="preserve"> - Witoszów  Dolny, Górny     </t>
  </si>
  <si>
    <t xml:space="preserve"> - Pszenno, Wilków, Makowice</t>
  </si>
  <si>
    <t xml:space="preserve"> - Grodziszcze , Krzyżowa, Mokrzeszów</t>
  </si>
  <si>
    <t>RAZEM</t>
  </si>
  <si>
    <t>Zakup sprzętu i oprogramowania</t>
  </si>
  <si>
    <t>WNiP</t>
  </si>
  <si>
    <t>modernizacja sprzętu komput. i biurowego</t>
  </si>
  <si>
    <t>urządzenia i narzędzia do prac wod-kan</t>
  </si>
  <si>
    <t xml:space="preserve">sprężarka tłokowa na SUW </t>
  </si>
  <si>
    <t>RAZEM SPRZĘT</t>
  </si>
  <si>
    <t>OGÓŁEM WYDATKI</t>
  </si>
  <si>
    <t>Bystrzyca Dolna, 11.2021 rok</t>
  </si>
  <si>
    <r>
      <rPr>
        <sz val="12"/>
        <color indexed="8"/>
        <rFont val="Calibri"/>
        <family val="2"/>
        <charset val="238"/>
      </rPr>
      <t>Załącznik do 
Uchwały Nr LII/524/2021
Rady Gminy Świdnica
z dnia 30 grudnia 2021 r.</t>
    </r>
    <r>
      <rPr>
        <sz val="8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"Załącznik do Wieloletniego planu rozwoju i modernizacji urządzeń wodociągowych i kanalizacyjnych będących w posiadaniu Świdnickiego Gminnego Przedsiębiorstwa Komunalnego Sp. z o.o. na lata 2021 - 2025"</t>
    </r>
    <r>
      <rPr>
        <sz val="10"/>
        <color indexed="8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</si>
</sst>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  <numFmt numFmtId="165" formatCode="_-* #,##0\ _z_ł_-;\-* #,##0\ _z_ł_-;_-* \-??\ _z_ł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Calibri"/>
      <family val="2"/>
      <scheme val="minor"/>
    </font>
    <font>
      <sz val="16"/>
      <name val="Calibri"/>
      <family val="2"/>
      <charset val="238"/>
    </font>
    <font>
      <sz val="11"/>
      <color indexed="8"/>
      <name val="Calibri"/>
      <family val="2"/>
    </font>
    <font>
      <sz val="16"/>
      <color rgb="FFFF0000"/>
      <name val="Times New Roman"/>
      <family val="1"/>
      <charset val="238"/>
    </font>
    <font>
      <sz val="16"/>
      <name val="Calibri"/>
      <family val="2"/>
      <charset val="238"/>
      <scheme val="minor"/>
    </font>
    <font>
      <i/>
      <sz val="18"/>
      <name val="Times New Roman"/>
      <family val="1"/>
      <charset val="238"/>
    </font>
    <font>
      <sz val="11"/>
      <name val="Calibri"/>
      <family val="2"/>
      <charset val="238"/>
    </font>
    <font>
      <b/>
      <i/>
      <sz val="18"/>
      <name val="Times New Roman"/>
      <family val="1"/>
      <charset val="238"/>
    </font>
    <font>
      <sz val="10"/>
      <name val="Arial CE"/>
      <family val="2"/>
      <charset val="238"/>
    </font>
    <font>
      <sz val="16"/>
      <name val="Times New Roman CE"/>
      <family val="1"/>
      <charset val="238"/>
    </font>
    <font>
      <sz val="18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1" fillId="0" borderId="0" applyFont="0" applyFill="0" applyBorder="0" applyAlignment="0" applyProtection="0"/>
    <xf numFmtId="0" fontId="1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1" fillId="0" borderId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216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" fontId="4" fillId="3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4" fontId="8" fillId="0" borderId="17" xfId="0" applyNumberFormat="1" applyFont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4" fontId="8" fillId="2" borderId="20" xfId="0" applyNumberFormat="1" applyFont="1" applyFill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4" fontId="8" fillId="0" borderId="21" xfId="0" applyNumberFormat="1" applyFont="1" applyFill="1" applyBorder="1" applyAlignment="1">
      <alignment horizontal="center" vertical="center"/>
    </xf>
    <xf numFmtId="0" fontId="9" fillId="0" borderId="19" xfId="0" applyFont="1" applyBorder="1"/>
    <xf numFmtId="0" fontId="10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4" borderId="23" xfId="0" applyFont="1" applyFill="1" applyBorder="1" applyAlignment="1">
      <alignment horizontal="left"/>
    </xf>
    <xf numFmtId="4" fontId="8" fillId="4" borderId="19" xfId="0" applyNumberFormat="1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4" fontId="8" fillId="0" borderId="25" xfId="0" applyNumberFormat="1" applyFont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4" borderId="17" xfId="0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>
      <alignment horizontal="center" vertical="center"/>
    </xf>
    <xf numFmtId="4" fontId="8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/>
    <xf numFmtId="0" fontId="6" fillId="0" borderId="2" xfId="0" applyFont="1" applyBorder="1" applyAlignment="1">
      <alignment horizontal="center"/>
    </xf>
    <xf numFmtId="0" fontId="3" fillId="3" borderId="29" xfId="0" applyFont="1" applyFill="1" applyBorder="1" applyAlignment="1">
      <alignment horizontal="left"/>
    </xf>
    <xf numFmtId="4" fontId="6" fillId="3" borderId="9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4" fontId="8" fillId="2" borderId="18" xfId="1" applyNumberFormat="1" applyFont="1" applyFill="1" applyBorder="1" applyAlignment="1" applyProtection="1">
      <alignment horizontal="center" vertical="center"/>
    </xf>
    <xf numFmtId="4" fontId="8" fillId="0" borderId="18" xfId="1" applyNumberFormat="1" applyFont="1" applyFill="1" applyBorder="1" applyAlignment="1" applyProtection="1">
      <alignment horizontal="center" vertical="center"/>
    </xf>
    <xf numFmtId="4" fontId="8" fillId="0" borderId="15" xfId="1" applyNumberFormat="1" applyFont="1" applyFill="1" applyBorder="1" applyAlignment="1" applyProtection="1">
      <alignment horizontal="center" vertical="center"/>
    </xf>
    <xf numFmtId="0" fontId="10" fillId="0" borderId="15" xfId="0" applyFont="1" applyBorder="1"/>
    <xf numFmtId="4" fontId="8" fillId="0" borderId="30" xfId="1" applyNumberFormat="1" applyFont="1" applyFill="1" applyBorder="1" applyAlignment="1" applyProtection="1">
      <alignment horizontal="center" vertical="center"/>
    </xf>
    <xf numFmtId="0" fontId="9" fillId="0" borderId="15" xfId="0" applyFont="1" applyBorder="1"/>
    <xf numFmtId="0" fontId="6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wrapText="1"/>
    </xf>
    <xf numFmtId="4" fontId="8" fillId="2" borderId="21" xfId="1" applyNumberFormat="1" applyFont="1" applyFill="1" applyBorder="1" applyAlignment="1" applyProtection="1">
      <alignment horizontal="center" vertical="center"/>
    </xf>
    <xf numFmtId="4" fontId="8" fillId="0" borderId="21" xfId="1" applyNumberFormat="1" applyFont="1" applyFill="1" applyBorder="1" applyAlignment="1" applyProtection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12" fillId="0" borderId="21" xfId="1" applyNumberFormat="1" applyFont="1" applyFill="1" applyBorder="1" applyAlignment="1" applyProtection="1">
      <alignment horizontal="center" vertical="center"/>
    </xf>
    <xf numFmtId="4" fontId="8" fillId="0" borderId="19" xfId="1" applyNumberFormat="1" applyFont="1" applyFill="1" applyBorder="1" applyAlignment="1" applyProtection="1">
      <alignment horizontal="center" vertical="center"/>
    </xf>
    <xf numFmtId="0" fontId="9" fillId="0" borderId="22" xfId="0" applyFont="1" applyBorder="1"/>
    <xf numFmtId="4" fontId="8" fillId="0" borderId="20" xfId="1" applyNumberFormat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4" fontId="8" fillId="4" borderId="21" xfId="1" applyNumberFormat="1" applyFont="1" applyFill="1" applyBorder="1" applyAlignment="1" applyProtection="1">
      <alignment horizontal="center" vertical="center"/>
    </xf>
    <xf numFmtId="4" fontId="8" fillId="4" borderId="19" xfId="1" applyNumberFormat="1" applyFont="1" applyFill="1" applyBorder="1" applyAlignment="1" applyProtection="1">
      <alignment horizontal="center" vertical="center"/>
    </xf>
    <xf numFmtId="4" fontId="8" fillId="4" borderId="20" xfId="1" applyNumberFormat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4" fontId="8" fillId="2" borderId="21" xfId="0" applyNumberFormat="1" applyFont="1" applyFill="1" applyBorder="1" applyAlignment="1">
      <alignment horizontal="center" vertical="center"/>
    </xf>
    <xf numFmtId="4" fontId="8" fillId="4" borderId="20" xfId="0" applyNumberFormat="1" applyFont="1" applyFill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4" fontId="8" fillId="2" borderId="26" xfId="0" applyNumberFormat="1" applyFont="1" applyFill="1" applyBorder="1" applyAlignment="1">
      <alignment horizontal="center" vertical="center"/>
    </xf>
    <xf numFmtId="4" fontId="8" fillId="4" borderId="26" xfId="1" applyNumberFormat="1" applyFont="1" applyFill="1" applyBorder="1" applyAlignment="1" applyProtection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0" fontId="8" fillId="4" borderId="31" xfId="0" applyFont="1" applyFill="1" applyBorder="1" applyAlignment="1">
      <alignment horizontal="left" vertical="center" wrapText="1"/>
    </xf>
    <xf numFmtId="4" fontId="8" fillId="2" borderId="27" xfId="0" applyNumberFormat="1" applyFont="1" applyFill="1" applyBorder="1" applyAlignment="1">
      <alignment horizontal="center" vertical="center"/>
    </xf>
    <xf numFmtId="4" fontId="8" fillId="4" borderId="27" xfId="1" applyNumberFormat="1" applyFont="1" applyFill="1" applyBorder="1" applyAlignment="1" applyProtection="1">
      <alignment horizontal="center" vertical="center"/>
    </xf>
    <xf numFmtId="4" fontId="8" fillId="0" borderId="32" xfId="0" applyNumberFormat="1" applyFont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 vertical="center"/>
    </xf>
    <xf numFmtId="4" fontId="8" fillId="2" borderId="33" xfId="0" applyNumberFormat="1" applyFont="1" applyFill="1" applyBorder="1" applyAlignment="1">
      <alignment horizontal="center" vertical="center"/>
    </xf>
    <xf numFmtId="4" fontId="8" fillId="2" borderId="34" xfId="0" applyNumberFormat="1" applyFont="1" applyFill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left" vertical="center" wrapText="1"/>
    </xf>
    <xf numFmtId="4" fontId="8" fillId="0" borderId="28" xfId="0" applyNumberFormat="1" applyFont="1" applyBorder="1" applyAlignment="1">
      <alignment horizontal="center" vertical="center"/>
    </xf>
    <xf numFmtId="4" fontId="8" fillId="2" borderId="36" xfId="0" applyNumberFormat="1" applyFont="1" applyFill="1" applyBorder="1" applyAlignment="1">
      <alignment horizontal="center" vertical="center"/>
    </xf>
    <xf numFmtId="4" fontId="8" fillId="4" borderId="37" xfId="1" applyNumberFormat="1" applyFont="1" applyFill="1" applyBorder="1" applyAlignment="1" applyProtection="1">
      <alignment horizontal="center" vertical="center"/>
    </xf>
    <xf numFmtId="4" fontId="8" fillId="0" borderId="38" xfId="0" applyNumberFormat="1" applyFont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4" fontId="4" fillId="0" borderId="25" xfId="1" applyNumberFormat="1" applyFont="1" applyFill="1" applyBorder="1" applyAlignment="1" applyProtection="1">
      <alignment horizontal="center" vertical="center"/>
    </xf>
    <xf numFmtId="4" fontId="4" fillId="2" borderId="25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39" xfId="1" applyNumberFormat="1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left" wrapText="1"/>
    </xf>
    <xf numFmtId="4" fontId="8" fillId="0" borderId="17" xfId="0" applyNumberFormat="1" applyFont="1" applyBorder="1" applyAlignment="1">
      <alignment horizontal="center"/>
    </xf>
    <xf numFmtId="4" fontId="8" fillId="2" borderId="16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4" fontId="8" fillId="0" borderId="42" xfId="0" applyNumberFormat="1" applyFont="1" applyBorder="1" applyAlignment="1">
      <alignment horizontal="center"/>
    </xf>
    <xf numFmtId="0" fontId="10" fillId="0" borderId="42" xfId="0" applyFont="1" applyBorder="1"/>
    <xf numFmtId="4" fontId="8" fillId="0" borderId="15" xfId="0" applyNumberFormat="1" applyFont="1" applyBorder="1" applyAlignment="1">
      <alignment horizontal="center"/>
    </xf>
    <xf numFmtId="0" fontId="9" fillId="0" borderId="41" xfId="0" applyFont="1" applyBorder="1"/>
    <xf numFmtId="0" fontId="8" fillId="0" borderId="31" xfId="0" applyFont="1" applyBorder="1" applyAlignment="1">
      <alignment horizontal="left" wrapText="1"/>
    </xf>
    <xf numFmtId="4" fontId="8" fillId="2" borderId="20" xfId="0" applyNumberFormat="1" applyFont="1" applyFill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/>
    </xf>
    <xf numFmtId="0" fontId="9" fillId="0" borderId="31" xfId="0" applyFont="1" applyBorder="1"/>
    <xf numFmtId="0" fontId="8" fillId="0" borderId="31" xfId="0" applyFont="1" applyFill="1" applyBorder="1" applyAlignment="1">
      <alignment horizontal="left" vertical="center" wrapText="1"/>
    </xf>
    <xf numFmtId="4" fontId="8" fillId="2" borderId="20" xfId="1" applyNumberFormat="1" applyFont="1" applyFill="1" applyBorder="1" applyAlignment="1" applyProtection="1">
      <alignment horizontal="center" vertical="center"/>
    </xf>
    <xf numFmtId="164" fontId="8" fillId="0" borderId="19" xfId="1" applyNumberFormat="1" applyFont="1" applyFill="1" applyBorder="1" applyAlignment="1" applyProtection="1">
      <alignment horizontal="center" vertical="center"/>
    </xf>
    <xf numFmtId="0" fontId="10" fillId="0" borderId="21" xfId="0" applyFont="1" applyBorder="1"/>
    <xf numFmtId="0" fontId="8" fillId="0" borderId="3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4" fontId="8" fillId="2" borderId="23" xfId="1" applyNumberFormat="1" applyFont="1" applyFill="1" applyBorder="1" applyAlignment="1" applyProtection="1">
      <alignment horizontal="center" vertical="center"/>
    </xf>
    <xf numFmtId="4" fontId="8" fillId="0" borderId="32" xfId="1" applyNumberFormat="1" applyFont="1" applyFill="1" applyBorder="1" applyAlignment="1" applyProtection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4" fontId="8" fillId="0" borderId="37" xfId="0" applyNumberFormat="1" applyFont="1" applyBorder="1" applyAlignment="1">
      <alignment horizontal="center" vertical="center"/>
    </xf>
    <xf numFmtId="0" fontId="9" fillId="0" borderId="43" xfId="0" applyFont="1" applyBorder="1"/>
    <xf numFmtId="0" fontId="14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4" fontId="3" fillId="0" borderId="40" xfId="1" applyNumberFormat="1" applyFont="1" applyFill="1" applyBorder="1" applyAlignment="1" applyProtection="1">
      <alignment horizontal="center" vertical="center"/>
    </xf>
    <xf numFmtId="4" fontId="3" fillId="2" borderId="4" xfId="1" applyNumberFormat="1" applyFont="1" applyFill="1" applyBorder="1" applyAlignment="1" applyProtection="1">
      <alignment horizontal="center" vertical="center"/>
    </xf>
    <xf numFmtId="4" fontId="3" fillId="0" borderId="29" xfId="1" applyNumberFormat="1" applyFont="1" applyFill="1" applyBorder="1" applyAlignment="1" applyProtection="1">
      <alignment horizontal="center" vertical="center"/>
    </xf>
    <xf numFmtId="4" fontId="3" fillId="0" borderId="2" xfId="1" applyNumberFormat="1" applyFont="1" applyFill="1" applyBorder="1" applyAlignment="1" applyProtection="1">
      <alignment horizontal="center" vertical="center"/>
    </xf>
    <xf numFmtId="4" fontId="3" fillId="0" borderId="9" xfId="1" applyNumberFormat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>
      <alignment wrapText="1"/>
    </xf>
    <xf numFmtId="4" fontId="6" fillId="2" borderId="16" xfId="1" applyNumberFormat="1" applyFont="1" applyFill="1" applyBorder="1" applyAlignment="1" applyProtection="1">
      <alignment horizontal="center" vertical="center"/>
    </xf>
    <xf numFmtId="4" fontId="6" fillId="4" borderId="17" xfId="1" applyNumberFormat="1" applyFont="1" applyFill="1" applyBorder="1" applyAlignment="1" applyProtection="1">
      <alignment horizontal="center" vertical="center"/>
    </xf>
    <xf numFmtId="0" fontId="15" fillId="0" borderId="42" xfId="0" applyFont="1" applyBorder="1"/>
    <xf numFmtId="4" fontId="6" fillId="4" borderId="15" xfId="1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4" fontId="6" fillId="2" borderId="20" xfId="1" applyNumberFormat="1" applyFont="1" applyFill="1" applyBorder="1" applyAlignment="1" applyProtection="1">
      <alignment horizontal="center" vertical="center"/>
    </xf>
    <xf numFmtId="4" fontId="6" fillId="4" borderId="19" xfId="1" applyNumberFormat="1" applyFont="1" applyFill="1" applyBorder="1" applyAlignment="1" applyProtection="1">
      <alignment horizontal="center" vertical="center"/>
    </xf>
    <xf numFmtId="0" fontId="15" fillId="0" borderId="19" xfId="0" applyFont="1" applyBorder="1"/>
    <xf numFmtId="0" fontId="15" fillId="0" borderId="21" xfId="0" applyFont="1" applyBorder="1"/>
    <xf numFmtId="4" fontId="6" fillId="4" borderId="21" xfId="1" applyNumberFormat="1" applyFont="1" applyFill="1" applyBorder="1" applyAlignment="1" applyProtection="1">
      <alignment horizontal="center" vertical="center"/>
    </xf>
    <xf numFmtId="4" fontId="6" fillId="4" borderId="32" xfId="1" applyNumberFormat="1" applyFont="1" applyFill="1" applyBorder="1" applyAlignment="1" applyProtection="1">
      <alignment horizontal="center" vertical="center"/>
    </xf>
    <xf numFmtId="4" fontId="6" fillId="4" borderId="27" xfId="1" applyNumberFormat="1" applyFont="1" applyFill="1" applyBorder="1" applyAlignment="1" applyProtection="1">
      <alignment horizontal="center" vertical="center"/>
    </xf>
    <xf numFmtId="4" fontId="6" fillId="4" borderId="28" xfId="1" applyNumberFormat="1" applyFont="1" applyFill="1" applyBorder="1" applyAlignment="1" applyProtection="1">
      <alignment horizontal="center" vertical="center"/>
    </xf>
    <xf numFmtId="4" fontId="6" fillId="4" borderId="37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wrapText="1"/>
    </xf>
    <xf numFmtId="4" fontId="3" fillId="0" borderId="40" xfId="0" applyNumberFormat="1" applyFont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4" fontId="3" fillId="0" borderId="2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vertical="center" wrapText="1"/>
    </xf>
    <xf numFmtId="4" fontId="8" fillId="2" borderId="17" xfId="1" applyNumberFormat="1" applyFont="1" applyFill="1" applyBorder="1" applyAlignment="1" applyProtection="1">
      <alignment horizontal="center" vertical="center"/>
    </xf>
    <xf numFmtId="4" fontId="8" fillId="0" borderId="16" xfId="1" applyNumberFormat="1" applyFont="1" applyFill="1" applyBorder="1" applyAlignment="1" applyProtection="1">
      <alignment horizontal="center" vertical="center"/>
    </xf>
    <xf numFmtId="4" fontId="8" fillId="0" borderId="42" xfId="0" applyNumberFormat="1" applyFont="1" applyBorder="1" applyAlignment="1">
      <alignment horizontal="center" vertical="center"/>
    </xf>
    <xf numFmtId="4" fontId="8" fillId="0" borderId="42" xfId="1" applyNumberFormat="1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>
      <alignment vertical="center" wrapText="1"/>
    </xf>
    <xf numFmtId="4" fontId="8" fillId="2" borderId="19" xfId="1" applyNumberFormat="1" applyFont="1" applyFill="1" applyBorder="1" applyAlignment="1" applyProtection="1">
      <alignment horizontal="center" vertical="center"/>
    </xf>
    <xf numFmtId="4" fontId="8" fillId="0" borderId="31" xfId="0" applyNumberFormat="1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 wrapText="1"/>
    </xf>
    <xf numFmtId="4" fontId="8" fillId="2" borderId="32" xfId="1" applyNumberFormat="1" applyFont="1" applyFill="1" applyBorder="1" applyAlignment="1" applyProtection="1">
      <alignment horizontal="center" vertical="center"/>
    </xf>
    <xf numFmtId="4" fontId="8" fillId="0" borderId="23" xfId="1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" fontId="3" fillId="2" borderId="9" xfId="1" applyNumberFormat="1" applyFont="1" applyFill="1" applyBorder="1" applyAlignment="1" applyProtection="1">
      <alignment horizontal="center" vertical="center"/>
    </xf>
    <xf numFmtId="4" fontId="3" fillId="0" borderId="3" xfId="1" applyNumberFormat="1" applyFont="1" applyFill="1" applyBorder="1" applyAlignment="1" applyProtection="1">
      <alignment horizontal="center" vertical="center"/>
    </xf>
    <xf numFmtId="0" fontId="6" fillId="0" borderId="22" xfId="0" applyFont="1" applyFill="1" applyBorder="1"/>
    <xf numFmtId="0" fontId="3" fillId="3" borderId="14" xfId="0" applyFont="1" applyFill="1" applyBorder="1"/>
    <xf numFmtId="4" fontId="3" fillId="3" borderId="25" xfId="1" applyNumberFormat="1" applyFont="1" applyFill="1" applyBorder="1" applyAlignment="1" applyProtection="1">
      <alignment horizontal="center"/>
    </xf>
    <xf numFmtId="4" fontId="4" fillId="2" borderId="25" xfId="1" applyNumberFormat="1" applyFont="1" applyFill="1" applyBorder="1" applyAlignment="1" applyProtection="1">
      <alignment horizontal="center"/>
    </xf>
    <xf numFmtId="4" fontId="4" fillId="3" borderId="1" xfId="1" applyNumberFormat="1" applyFont="1" applyFill="1" applyBorder="1" applyAlignment="1" applyProtection="1">
      <alignment horizontal="center"/>
    </xf>
    <xf numFmtId="4" fontId="3" fillId="3" borderId="2" xfId="1" applyNumberFormat="1" applyFont="1" applyFill="1" applyBorder="1" applyAlignment="1" applyProtection="1">
      <alignment horizontal="center"/>
    </xf>
    <xf numFmtId="4" fontId="3" fillId="3" borderId="9" xfId="1" applyNumberFormat="1" applyFont="1" applyFill="1" applyBorder="1" applyAlignment="1" applyProtection="1">
      <alignment horizontal="center"/>
    </xf>
    <xf numFmtId="0" fontId="6" fillId="0" borderId="2" xfId="0" applyFont="1" applyBorder="1"/>
    <xf numFmtId="0" fontId="18" fillId="0" borderId="2" xfId="2" applyFont="1" applyBorder="1"/>
    <xf numFmtId="0" fontId="19" fillId="0" borderId="3" xfId="2" applyFont="1" applyBorder="1"/>
    <xf numFmtId="165" fontId="6" fillId="0" borderId="3" xfId="1" applyNumberFormat="1" applyFont="1" applyFill="1" applyBorder="1" applyAlignment="1" applyProtection="1"/>
    <xf numFmtId="0" fontId="9" fillId="0" borderId="3" xfId="0" applyFont="1" applyBorder="1"/>
    <xf numFmtId="0" fontId="9" fillId="0" borderId="1" xfId="0" applyFont="1" applyBorder="1"/>
    <xf numFmtId="0" fontId="9" fillId="0" borderId="39" xfId="0" applyFont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8" fillId="0" borderId="4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</cellXfs>
  <cellStyles count="11">
    <cellStyle name="Dziesiętny" xfId="1" builtinId="3"/>
    <cellStyle name="Dziesiętny 2" xfId="3"/>
    <cellStyle name="Dziesiętny 2 2" xfId="4"/>
    <cellStyle name="Dziesiętny 3" xfId="5"/>
    <cellStyle name="Normalny" xfId="0" builtinId="0"/>
    <cellStyle name="Normalny 2" xfId="6"/>
    <cellStyle name="Normalny 3" xfId="7"/>
    <cellStyle name="Normalny_Arkusz5" xfId="2"/>
    <cellStyle name="Procentowy 2" xfId="8"/>
    <cellStyle name="Procentowy 3" xfId="9"/>
    <cellStyle name="Walutowy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78"/>
  <sheetViews>
    <sheetView tabSelected="1" topLeftCell="A85" zoomScale="85" zoomScaleNormal="85" workbookViewId="0">
      <selection activeCell="F20" sqref="F20"/>
    </sheetView>
  </sheetViews>
  <sheetFormatPr defaultRowHeight="15" x14ac:dyDescent="0.25"/>
  <cols>
    <col min="1" max="1" width="5.140625" customWidth="1"/>
    <col min="2" max="2" width="63" customWidth="1"/>
    <col min="3" max="3" width="21.5703125" customWidth="1"/>
    <col min="4" max="5" width="19" customWidth="1"/>
    <col min="6" max="6" width="20.140625" customWidth="1"/>
    <col min="7" max="9" width="19.85546875" customWidth="1"/>
    <col min="10" max="10" width="5.42578125" customWidth="1"/>
    <col min="11" max="11" width="5.140625" customWidth="1"/>
  </cols>
  <sheetData>
    <row r="2" spans="1:9" ht="125.25" customHeight="1" thickBot="1" x14ac:dyDescent="0.3">
      <c r="F2" s="215" t="s">
        <v>62</v>
      </c>
      <c r="G2" s="215"/>
      <c r="H2" s="215"/>
      <c r="I2" s="215"/>
    </row>
    <row r="3" spans="1:9" ht="52.5" customHeight="1" thickBot="1" x14ac:dyDescent="0.3">
      <c r="A3" s="205" t="s">
        <v>1</v>
      </c>
      <c r="B3" s="206"/>
      <c r="C3" s="206"/>
      <c r="D3" s="206"/>
      <c r="E3" s="206"/>
      <c r="F3" s="206"/>
      <c r="G3" s="207"/>
      <c r="H3" s="207"/>
      <c r="I3" s="208"/>
    </row>
    <row r="4" spans="1:9" ht="45.75" thickBot="1" x14ac:dyDescent="0.3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  <c r="F4" s="6" t="s">
        <v>7</v>
      </c>
      <c r="G4" s="6" t="s">
        <v>8</v>
      </c>
      <c r="H4" s="7" t="s">
        <v>9</v>
      </c>
      <c r="I4" s="8" t="s">
        <v>10</v>
      </c>
    </row>
    <row r="5" spans="1:9" ht="24" thickBot="1" x14ac:dyDescent="0.3">
      <c r="A5" s="9">
        <v>1</v>
      </c>
      <c r="B5" s="10">
        <v>2</v>
      </c>
      <c r="C5" s="9">
        <v>3</v>
      </c>
      <c r="D5" s="11">
        <v>4</v>
      </c>
      <c r="E5" s="9">
        <v>5</v>
      </c>
      <c r="F5" s="12">
        <v>6</v>
      </c>
      <c r="G5" s="13">
        <v>7</v>
      </c>
      <c r="H5" s="14">
        <v>8</v>
      </c>
      <c r="I5" s="15">
        <v>9</v>
      </c>
    </row>
    <row r="6" spans="1:9" ht="24" thickBot="1" x14ac:dyDescent="0.4">
      <c r="A6" s="16"/>
      <c r="B6" s="17" t="s">
        <v>11</v>
      </c>
      <c r="C6" s="18">
        <f>SUM(C7:C16)</f>
        <v>6278087</v>
      </c>
      <c r="D6" s="19">
        <f>SUM(D7:D15)</f>
        <v>1338900</v>
      </c>
      <c r="E6" s="18">
        <f>SUM(E7:E16)</f>
        <v>1321042</v>
      </c>
      <c r="F6" s="18">
        <f>SUM(F7:F16)</f>
        <v>2451411</v>
      </c>
      <c r="G6" s="20">
        <f>SUM(G7:G16)</f>
        <v>829388</v>
      </c>
      <c r="H6" s="20">
        <f>SUM(H7:H16)</f>
        <v>834088</v>
      </c>
      <c r="I6" s="18">
        <f>SUM(I7:I16)</f>
        <v>842158</v>
      </c>
    </row>
    <row r="7" spans="1:9" ht="23.25" x14ac:dyDescent="0.35">
      <c r="A7" s="21">
        <v>1</v>
      </c>
      <c r="B7" s="22" t="s">
        <v>12</v>
      </c>
      <c r="C7" s="23">
        <f>SUM(E7:I7)</f>
        <v>2232569</v>
      </c>
      <c r="D7" s="24">
        <f>518550-95178-3125</f>
        <v>420247</v>
      </c>
      <c r="E7" s="25">
        <f>460627-96802-7500-310838</f>
        <v>45487</v>
      </c>
      <c r="F7" s="25">
        <f>654700-96802-7500-342410</f>
        <v>207988</v>
      </c>
      <c r="G7" s="26">
        <f>761500-96802-7500</f>
        <v>657198</v>
      </c>
      <c r="H7" s="26">
        <f>761500-96802-7500</f>
        <v>657198</v>
      </c>
      <c r="I7" s="25">
        <f>761500-96802</f>
        <v>664698</v>
      </c>
    </row>
    <row r="8" spans="1:9" ht="23.25" x14ac:dyDescent="0.35">
      <c r="A8" s="27">
        <v>2</v>
      </c>
      <c r="B8" s="28" t="s">
        <v>13</v>
      </c>
      <c r="C8" s="23">
        <f>SUM(E8:I8)</f>
        <v>526540</v>
      </c>
      <c r="D8" s="29">
        <f>360400-62875-13172</f>
        <v>284353</v>
      </c>
      <c r="E8" s="30">
        <v>0</v>
      </c>
      <c r="F8" s="30">
        <v>0</v>
      </c>
      <c r="G8" s="31">
        <f>514600-58500-283910</f>
        <v>172190</v>
      </c>
      <c r="H8" s="31">
        <f>467300-6500-283910</f>
        <v>176890</v>
      </c>
      <c r="I8" s="30">
        <f>461370-283910</f>
        <v>177460</v>
      </c>
    </row>
    <row r="9" spans="1:9" ht="23.25" x14ac:dyDescent="0.35">
      <c r="A9" s="32">
        <v>3</v>
      </c>
      <c r="B9" s="28" t="s">
        <v>14</v>
      </c>
      <c r="C9" s="23">
        <f t="shared" ref="C9:C15" si="0">SUM(E9:I9)</f>
        <v>1929293</v>
      </c>
      <c r="D9" s="29">
        <f>1010000+200000-200000-375700</f>
        <v>634300</v>
      </c>
      <c r="E9" s="30">
        <f>500000+200000+451500-239852-62611</f>
        <v>849037</v>
      </c>
      <c r="F9" s="31">
        <f>450000+300000+267645+62611</f>
        <v>1080256</v>
      </c>
      <c r="G9" s="33"/>
      <c r="H9" s="31"/>
      <c r="I9" s="34"/>
    </row>
    <row r="10" spans="1:9" ht="23.25" x14ac:dyDescent="0.35">
      <c r="A10" s="32">
        <v>4</v>
      </c>
      <c r="B10" s="28" t="s">
        <v>15</v>
      </c>
      <c r="C10" s="23">
        <f t="shared" si="0"/>
        <v>1163167</v>
      </c>
      <c r="D10" s="29"/>
      <c r="E10" s="30" t="s">
        <v>0</v>
      </c>
      <c r="F10" s="31">
        <f>741300+421867</f>
        <v>1163167</v>
      </c>
      <c r="G10" s="35"/>
      <c r="H10" s="31"/>
      <c r="I10" s="34"/>
    </row>
    <row r="11" spans="1:9" ht="23.25" x14ac:dyDescent="0.35">
      <c r="A11" s="27">
        <v>5</v>
      </c>
      <c r="B11" s="28" t="s">
        <v>16</v>
      </c>
      <c r="C11" s="23">
        <f t="shared" si="0"/>
        <v>66000</v>
      </c>
      <c r="D11" s="29" t="s">
        <v>0</v>
      </c>
      <c r="E11" s="30">
        <v>66000</v>
      </c>
      <c r="F11" s="31" t="s">
        <v>0</v>
      </c>
      <c r="G11" s="31" t="s">
        <v>0</v>
      </c>
      <c r="H11" s="31"/>
      <c r="I11" s="34"/>
    </row>
    <row r="12" spans="1:9" ht="23.25" x14ac:dyDescent="0.35">
      <c r="A12" s="27">
        <v>6</v>
      </c>
      <c r="B12" s="28" t="s">
        <v>17</v>
      </c>
      <c r="C12" s="23">
        <f t="shared" si="0"/>
        <v>14440</v>
      </c>
      <c r="D12" s="29"/>
      <c r="E12" s="30">
        <v>14440</v>
      </c>
      <c r="F12" s="35"/>
      <c r="G12" s="35"/>
      <c r="H12" s="35"/>
      <c r="I12" s="34"/>
    </row>
    <row r="13" spans="1:9" ht="23.25" x14ac:dyDescent="0.35">
      <c r="A13" s="36">
        <v>7</v>
      </c>
      <c r="B13" s="37" t="s">
        <v>18</v>
      </c>
      <c r="C13" s="23">
        <f t="shared" si="0"/>
        <v>0</v>
      </c>
      <c r="D13" s="29"/>
      <c r="E13" s="30"/>
      <c r="F13" s="35"/>
      <c r="G13" s="35"/>
      <c r="H13" s="35"/>
      <c r="I13" s="34"/>
    </row>
    <row r="14" spans="1:9" ht="23.25" x14ac:dyDescent="0.35">
      <c r="A14" s="27">
        <v>8</v>
      </c>
      <c r="B14" s="38" t="s">
        <v>19</v>
      </c>
      <c r="C14" s="23">
        <f t="shared" si="0"/>
        <v>0</v>
      </c>
      <c r="D14" s="29"/>
      <c r="E14" s="39" t="s">
        <v>0</v>
      </c>
      <c r="F14" s="40"/>
      <c r="G14" s="40" t="s">
        <v>0</v>
      </c>
      <c r="H14" s="40"/>
      <c r="I14" s="34"/>
    </row>
    <row r="15" spans="1:9" ht="23.25" x14ac:dyDescent="0.35">
      <c r="A15" s="27">
        <v>9</v>
      </c>
      <c r="B15" s="41" t="s">
        <v>20</v>
      </c>
      <c r="C15" s="23">
        <f t="shared" si="0"/>
        <v>0</v>
      </c>
      <c r="D15" s="29"/>
      <c r="E15" s="39"/>
      <c r="F15" s="40"/>
      <c r="G15" s="40"/>
      <c r="H15" s="40"/>
      <c r="I15" s="34"/>
    </row>
    <row r="16" spans="1:9" ht="24" thickBot="1" x14ac:dyDescent="0.4">
      <c r="A16" s="42">
        <v>10</v>
      </c>
      <c r="B16" s="43" t="s">
        <v>21</v>
      </c>
      <c r="C16" s="44">
        <f>SUM(E16:I16)</f>
        <v>346078</v>
      </c>
      <c r="D16" s="45"/>
      <c r="E16" s="46">
        <v>346078</v>
      </c>
      <c r="F16" s="47"/>
      <c r="G16" s="48"/>
      <c r="H16" s="49"/>
      <c r="I16" s="50"/>
    </row>
    <row r="17" spans="1:9" ht="24" thickBot="1" x14ac:dyDescent="0.4">
      <c r="A17" s="51"/>
      <c r="B17" s="52" t="s">
        <v>22</v>
      </c>
      <c r="C17" s="53" t="s">
        <v>0</v>
      </c>
      <c r="D17" s="53"/>
      <c r="E17" s="54"/>
      <c r="F17" s="53"/>
      <c r="G17" s="55"/>
      <c r="H17" s="53"/>
      <c r="I17" s="53"/>
    </row>
    <row r="18" spans="1:9" ht="23.25" customHeight="1" thickBot="1" x14ac:dyDescent="0.4">
      <c r="A18" s="51"/>
      <c r="B18" s="209" t="s">
        <v>23</v>
      </c>
      <c r="C18" s="210"/>
      <c r="D18" s="210"/>
      <c r="E18" s="210"/>
      <c r="F18" s="210"/>
      <c r="G18" s="210"/>
      <c r="H18" s="210"/>
      <c r="I18" s="211"/>
    </row>
    <row r="19" spans="1:9" ht="23.25" x14ac:dyDescent="0.35">
      <c r="A19" s="56">
        <v>1</v>
      </c>
      <c r="B19" s="57" t="s">
        <v>24</v>
      </c>
      <c r="C19" s="25">
        <f>SUM(E19:I19)</f>
        <v>148500</v>
      </c>
      <c r="D19" s="58" t="s">
        <v>0</v>
      </c>
      <c r="E19" s="59">
        <v>68500</v>
      </c>
      <c r="F19" s="60" t="s">
        <v>0</v>
      </c>
      <c r="G19" s="61"/>
      <c r="H19" s="62">
        <v>80000</v>
      </c>
      <c r="I19" s="63"/>
    </row>
    <row r="20" spans="1:9" ht="40.5" x14ac:dyDescent="0.3">
      <c r="A20" s="64">
        <v>3</v>
      </c>
      <c r="B20" s="65" t="s">
        <v>25</v>
      </c>
      <c r="C20" s="23">
        <f t="shared" ref="C20:C29" si="1">SUM(E20:I20)</f>
        <v>0</v>
      </c>
      <c r="D20" s="66">
        <v>572200</v>
      </c>
      <c r="E20" s="67"/>
      <c r="F20" s="30"/>
      <c r="G20" s="30"/>
      <c r="H20" s="68"/>
      <c r="I20" s="34"/>
    </row>
    <row r="21" spans="1:9" ht="40.5" x14ac:dyDescent="0.3">
      <c r="A21" s="64">
        <v>4</v>
      </c>
      <c r="B21" s="65" t="s">
        <v>26</v>
      </c>
      <c r="C21" s="23">
        <f t="shared" si="1"/>
        <v>80000</v>
      </c>
      <c r="D21" s="66">
        <v>128000</v>
      </c>
      <c r="E21" s="69" t="s">
        <v>0</v>
      </c>
      <c r="F21" s="70" t="s">
        <v>0</v>
      </c>
      <c r="G21" s="71"/>
      <c r="H21" s="72"/>
      <c r="I21" s="70">
        <v>80000</v>
      </c>
    </row>
    <row r="22" spans="1:9" ht="40.5" x14ac:dyDescent="0.25">
      <c r="A22" s="64">
        <v>5</v>
      </c>
      <c r="B22" s="73" t="s">
        <v>27</v>
      </c>
      <c r="C22" s="23">
        <f t="shared" si="1"/>
        <v>60000</v>
      </c>
      <c r="D22" s="66">
        <v>23500</v>
      </c>
      <c r="E22" s="74">
        <v>60000</v>
      </c>
      <c r="F22" s="75"/>
      <c r="G22" s="75"/>
      <c r="H22" s="76"/>
      <c r="I22" s="34"/>
    </row>
    <row r="23" spans="1:9" ht="23.25" x14ac:dyDescent="0.25">
      <c r="A23" s="64">
        <v>6</v>
      </c>
      <c r="B23" s="73" t="s">
        <v>28</v>
      </c>
      <c r="C23" s="23">
        <f t="shared" si="1"/>
        <v>520511</v>
      </c>
      <c r="D23" s="66"/>
      <c r="E23" s="74">
        <v>39000</v>
      </c>
      <c r="F23" s="75">
        <v>81511</v>
      </c>
      <c r="G23" s="75">
        <v>400000</v>
      </c>
      <c r="I23" s="34"/>
    </row>
    <row r="24" spans="1:9" ht="40.5" x14ac:dyDescent="0.25">
      <c r="A24" s="64">
        <v>7</v>
      </c>
      <c r="B24" s="77" t="s">
        <v>29</v>
      </c>
      <c r="C24" s="23">
        <f t="shared" si="1"/>
        <v>135000</v>
      </c>
      <c r="D24" s="78" t="s">
        <v>0</v>
      </c>
      <c r="E24" s="74" t="s">
        <v>0</v>
      </c>
      <c r="F24" s="39" t="s">
        <v>0</v>
      </c>
      <c r="G24" s="30">
        <v>35000</v>
      </c>
      <c r="H24" s="79"/>
      <c r="I24" s="80">
        <v>100000</v>
      </c>
    </row>
    <row r="25" spans="1:9" ht="40.5" x14ac:dyDescent="0.25">
      <c r="A25" s="64">
        <v>8</v>
      </c>
      <c r="B25" s="77" t="s">
        <v>30</v>
      </c>
      <c r="C25" s="23">
        <f t="shared" si="1"/>
        <v>0</v>
      </c>
      <c r="D25" s="78">
        <v>117200</v>
      </c>
      <c r="E25" s="74"/>
      <c r="F25" s="39" t="s">
        <v>0</v>
      </c>
      <c r="G25" s="81"/>
      <c r="H25" s="79"/>
      <c r="I25" s="34"/>
    </row>
    <row r="26" spans="1:9" ht="40.5" x14ac:dyDescent="0.25">
      <c r="A26" s="82">
        <v>10</v>
      </c>
      <c r="B26" s="73" t="s">
        <v>31</v>
      </c>
      <c r="C26" s="23">
        <f t="shared" si="1"/>
        <v>1358053</v>
      </c>
      <c r="D26" s="66">
        <v>323200</v>
      </c>
      <c r="E26" s="74">
        <f>15200+8600+23600+9800+231828+321425+12000+58400+44000</f>
        <v>724853</v>
      </c>
      <c r="F26" s="75">
        <v>123312</v>
      </c>
      <c r="G26" s="75">
        <v>107800</v>
      </c>
      <c r="H26" s="76">
        <v>152088</v>
      </c>
      <c r="I26" s="75">
        <v>250000</v>
      </c>
    </row>
    <row r="27" spans="1:9" ht="40.5" x14ac:dyDescent="0.25">
      <c r="A27" s="83">
        <v>11</v>
      </c>
      <c r="B27" s="84" t="s">
        <v>32</v>
      </c>
      <c r="C27" s="23">
        <f t="shared" si="1"/>
        <v>0</v>
      </c>
      <c r="D27" s="85">
        <v>160000</v>
      </c>
      <c r="E27" s="86" t="s">
        <v>0</v>
      </c>
      <c r="F27" s="87" t="s">
        <v>0</v>
      </c>
      <c r="G27" s="87"/>
      <c r="H27" s="68"/>
      <c r="I27" s="34"/>
    </row>
    <row r="28" spans="1:9" ht="32.25" customHeight="1" x14ac:dyDescent="0.25">
      <c r="A28" s="83">
        <v>12</v>
      </c>
      <c r="B28" s="88" t="s">
        <v>33</v>
      </c>
      <c r="C28" s="23">
        <f t="shared" si="1"/>
        <v>1223018</v>
      </c>
      <c r="D28" s="89"/>
      <c r="E28" s="90">
        <f>52000+24000</f>
        <v>76000</v>
      </c>
      <c r="F28" s="91">
        <f>1113018+22000+12000</f>
        <v>1147018</v>
      </c>
      <c r="G28" s="91" t="s">
        <v>0</v>
      </c>
      <c r="H28" s="68"/>
      <c r="I28" s="34"/>
    </row>
    <row r="29" spans="1:9" ht="41.25" customHeight="1" x14ac:dyDescent="0.25">
      <c r="A29" s="83"/>
      <c r="B29" s="88" t="s">
        <v>34</v>
      </c>
      <c r="C29" s="23">
        <f t="shared" si="1"/>
        <v>653000</v>
      </c>
      <c r="D29" s="92"/>
      <c r="E29" s="90">
        <v>3000</v>
      </c>
      <c r="F29" s="91">
        <v>650000</v>
      </c>
      <c r="G29" s="91"/>
      <c r="H29" s="68"/>
      <c r="I29" s="34"/>
    </row>
    <row r="30" spans="1:9" ht="48" customHeight="1" x14ac:dyDescent="0.25">
      <c r="A30" s="83">
        <v>13</v>
      </c>
      <c r="B30" s="88" t="s">
        <v>35</v>
      </c>
      <c r="C30" s="23">
        <f>SUM(E30:I30)</f>
        <v>167000</v>
      </c>
      <c r="D30" s="93"/>
      <c r="E30" s="74">
        <v>61000</v>
      </c>
      <c r="F30" s="30">
        <v>106000</v>
      </c>
      <c r="G30" s="30"/>
      <c r="H30" s="68"/>
      <c r="I30" s="34"/>
    </row>
    <row r="31" spans="1:9" ht="33.75" customHeight="1" x14ac:dyDescent="0.25">
      <c r="A31" s="83"/>
      <c r="B31" s="84" t="s">
        <v>36</v>
      </c>
      <c r="C31" s="87"/>
      <c r="D31" s="94"/>
      <c r="E31" s="90">
        <v>55000</v>
      </c>
      <c r="F31" s="91"/>
      <c r="G31" s="91"/>
      <c r="H31" s="95"/>
      <c r="I31" s="34"/>
    </row>
    <row r="32" spans="1:9" ht="24" thickBot="1" x14ac:dyDescent="0.3">
      <c r="A32" s="96">
        <v>14</v>
      </c>
      <c r="B32" s="97" t="s">
        <v>37</v>
      </c>
      <c r="C32" s="98">
        <f>SUM(E32:I32)</f>
        <v>1579364</v>
      </c>
      <c r="D32" s="99"/>
      <c r="E32" s="100">
        <f>94800+1578+73200+17300</f>
        <v>186878</v>
      </c>
      <c r="F32" s="98">
        <v>253070</v>
      </c>
      <c r="G32" s="98">
        <v>231258</v>
      </c>
      <c r="H32" s="101">
        <v>554000</v>
      </c>
      <c r="I32" s="44">
        <v>354158</v>
      </c>
    </row>
    <row r="33" spans="1:9" ht="24" thickBot="1" x14ac:dyDescent="0.3">
      <c r="A33" s="102"/>
      <c r="B33" s="103" t="s">
        <v>38</v>
      </c>
      <c r="C33" s="104">
        <f t="shared" ref="C33:I33" si="2">SUM(C19:C32)</f>
        <v>5924446</v>
      </c>
      <c r="D33" s="105">
        <f t="shared" si="2"/>
        <v>1324100</v>
      </c>
      <c r="E33" s="106">
        <f t="shared" si="2"/>
        <v>1274231</v>
      </c>
      <c r="F33" s="104">
        <f t="shared" si="2"/>
        <v>2360911</v>
      </c>
      <c r="G33" s="104">
        <f t="shared" si="2"/>
        <v>774058</v>
      </c>
      <c r="H33" s="107">
        <f t="shared" si="2"/>
        <v>786088</v>
      </c>
      <c r="I33" s="104">
        <f t="shared" si="2"/>
        <v>784158</v>
      </c>
    </row>
    <row r="34" spans="1:9" ht="24" customHeight="1" thickBot="1" x14ac:dyDescent="0.3">
      <c r="A34" s="108"/>
      <c r="B34" s="202" t="s">
        <v>39</v>
      </c>
      <c r="C34" s="203"/>
      <c r="D34" s="203"/>
      <c r="E34" s="203"/>
      <c r="F34" s="203"/>
      <c r="G34" s="203"/>
      <c r="H34" s="203"/>
      <c r="I34" s="204"/>
    </row>
    <row r="35" spans="1:9" ht="21" x14ac:dyDescent="0.35">
      <c r="A35" s="212">
        <v>1</v>
      </c>
      <c r="B35" s="109" t="s">
        <v>40</v>
      </c>
      <c r="C35" s="110" t="s">
        <v>0</v>
      </c>
      <c r="D35" s="111"/>
      <c r="E35" s="112"/>
      <c r="F35" s="113"/>
      <c r="G35" s="114"/>
      <c r="H35" s="115"/>
      <c r="I35" s="116"/>
    </row>
    <row r="36" spans="1:9" ht="21" x14ac:dyDescent="0.3">
      <c r="A36" s="213"/>
      <c r="B36" s="117" t="s">
        <v>41</v>
      </c>
      <c r="C36" s="23">
        <f>SUM(E36:I36)</f>
        <v>13000</v>
      </c>
      <c r="D36" s="118" t="s">
        <v>0</v>
      </c>
      <c r="E36" s="119"/>
      <c r="F36" s="120" t="s">
        <v>0</v>
      </c>
      <c r="G36" s="121"/>
      <c r="H36" s="122">
        <v>13000</v>
      </c>
      <c r="I36" s="123"/>
    </row>
    <row r="37" spans="1:9" ht="21" x14ac:dyDescent="0.35">
      <c r="A37" s="214">
        <v>2</v>
      </c>
      <c r="B37" s="124" t="s">
        <v>42</v>
      </c>
      <c r="C37" s="23" t="s">
        <v>0</v>
      </c>
      <c r="D37" s="125"/>
      <c r="E37" s="126"/>
      <c r="F37" s="120"/>
      <c r="G37" s="127"/>
      <c r="H37" s="122"/>
      <c r="I37" s="123"/>
    </row>
    <row r="38" spans="1:9" ht="20.25" x14ac:dyDescent="0.3">
      <c r="A38" s="214"/>
      <c r="B38" s="117" t="s">
        <v>43</v>
      </c>
      <c r="C38" s="23">
        <f>SUM(E38:I38)</f>
        <v>22900</v>
      </c>
      <c r="D38" s="125" t="s">
        <v>0</v>
      </c>
      <c r="E38" s="70">
        <v>7900</v>
      </c>
      <c r="F38" s="120" t="s">
        <v>0</v>
      </c>
      <c r="G38" s="67">
        <v>15000</v>
      </c>
      <c r="H38" s="122"/>
      <c r="I38" s="123"/>
    </row>
    <row r="39" spans="1:9" ht="21" x14ac:dyDescent="0.35">
      <c r="A39" s="214"/>
      <c r="B39" s="117" t="s">
        <v>44</v>
      </c>
      <c r="C39" s="23">
        <f>SUM(E39:I39)</f>
        <v>19000</v>
      </c>
      <c r="D39" s="125" t="s">
        <v>0</v>
      </c>
      <c r="E39" s="70">
        <v>0</v>
      </c>
      <c r="F39" s="67">
        <v>19000</v>
      </c>
      <c r="G39" s="127"/>
      <c r="H39" s="70"/>
      <c r="I39" s="123"/>
    </row>
    <row r="40" spans="1:9" ht="21" x14ac:dyDescent="0.35">
      <c r="A40" s="214"/>
      <c r="B40" s="117" t="s">
        <v>45</v>
      </c>
      <c r="C40" s="23">
        <f>SUM(E40:I40)</f>
        <v>20571</v>
      </c>
      <c r="D40" s="125"/>
      <c r="E40" s="70">
        <v>5571</v>
      </c>
      <c r="F40" s="120">
        <v>15000</v>
      </c>
      <c r="G40" s="127"/>
      <c r="H40" s="122"/>
      <c r="I40" s="123"/>
    </row>
    <row r="41" spans="1:9" ht="41.25" thickBot="1" x14ac:dyDescent="0.3">
      <c r="A41" s="128">
        <v>3</v>
      </c>
      <c r="B41" s="129" t="s">
        <v>46</v>
      </c>
      <c r="C41" s="23">
        <f>SUM(E41:I41)</f>
        <v>0</v>
      </c>
      <c r="D41" s="130"/>
      <c r="E41" s="131"/>
      <c r="F41" s="132" t="s">
        <v>0</v>
      </c>
      <c r="G41" s="133" t="s">
        <v>0</v>
      </c>
      <c r="H41" s="98"/>
      <c r="I41" s="134"/>
    </row>
    <row r="42" spans="1:9" ht="24" thickBot="1" x14ac:dyDescent="0.3">
      <c r="A42" s="135"/>
      <c r="B42" s="136" t="s">
        <v>38</v>
      </c>
      <c r="C42" s="137">
        <f t="shared" ref="C42:I42" si="3">SUM(C36:C41)</f>
        <v>75471</v>
      </c>
      <c r="D42" s="138">
        <f t="shared" si="3"/>
        <v>0</v>
      </c>
      <c r="E42" s="137">
        <f t="shared" si="3"/>
        <v>13471</v>
      </c>
      <c r="F42" s="139">
        <f t="shared" si="3"/>
        <v>34000</v>
      </c>
      <c r="G42" s="140">
        <f t="shared" si="3"/>
        <v>15000</v>
      </c>
      <c r="H42" s="140">
        <f t="shared" si="3"/>
        <v>13000</v>
      </c>
      <c r="I42" s="141">
        <f t="shared" si="3"/>
        <v>0</v>
      </c>
    </row>
    <row r="43" spans="1:9" ht="24" customHeight="1" thickBot="1" x14ac:dyDescent="0.3">
      <c r="A43" s="108"/>
      <c r="B43" s="196" t="s">
        <v>47</v>
      </c>
      <c r="C43" s="197"/>
      <c r="D43" s="197"/>
      <c r="E43" s="197"/>
      <c r="F43" s="197"/>
      <c r="G43" s="197"/>
      <c r="H43" s="197"/>
      <c r="I43" s="198"/>
    </row>
    <row r="44" spans="1:9" ht="46.5" x14ac:dyDescent="0.35">
      <c r="A44" s="56">
        <v>1</v>
      </c>
      <c r="B44" s="142" t="s">
        <v>48</v>
      </c>
      <c r="C44" s="23">
        <f>SUM(E44:I44)</f>
        <v>20000</v>
      </c>
      <c r="D44" s="143"/>
      <c r="E44" s="144"/>
      <c r="F44" s="144" t="s">
        <v>0</v>
      </c>
      <c r="G44" s="145"/>
      <c r="H44" s="146">
        <v>20000</v>
      </c>
      <c r="I44" s="116"/>
    </row>
    <row r="45" spans="1:9" ht="23.25" x14ac:dyDescent="0.25">
      <c r="A45" s="199">
        <v>2</v>
      </c>
      <c r="B45" s="147" t="s">
        <v>49</v>
      </c>
      <c r="C45" s="23" t="s">
        <v>0</v>
      </c>
      <c r="D45" s="148"/>
      <c r="E45" s="149"/>
      <c r="F45" s="150"/>
      <c r="G45" s="151"/>
      <c r="H45" s="150"/>
      <c r="I45" s="123"/>
    </row>
    <row r="46" spans="1:9" ht="23.25" x14ac:dyDescent="0.25">
      <c r="A46" s="199"/>
      <c r="B46" s="147" t="s">
        <v>50</v>
      </c>
      <c r="C46" s="23">
        <f>SUM(E46:I46)</f>
        <v>28900</v>
      </c>
      <c r="D46" s="148">
        <v>7400</v>
      </c>
      <c r="E46" s="149">
        <v>18900</v>
      </c>
      <c r="F46" s="149" t="s">
        <v>0</v>
      </c>
      <c r="G46" s="152">
        <v>10000</v>
      </c>
      <c r="H46" s="149"/>
      <c r="I46" s="123"/>
    </row>
    <row r="47" spans="1:9" ht="23.25" x14ac:dyDescent="0.25">
      <c r="A47" s="200"/>
      <c r="B47" s="147" t="s">
        <v>51</v>
      </c>
      <c r="C47" s="23">
        <f>SUM(E47:I47)</f>
        <v>12000</v>
      </c>
      <c r="D47" s="148"/>
      <c r="E47" s="153" t="s">
        <v>0</v>
      </c>
      <c r="F47" s="153">
        <v>4000</v>
      </c>
      <c r="G47" s="154" t="s">
        <v>0</v>
      </c>
      <c r="H47" s="149"/>
      <c r="I47" s="153">
        <v>8000</v>
      </c>
    </row>
    <row r="48" spans="1:9" ht="24" thickBot="1" x14ac:dyDescent="0.3">
      <c r="A48" s="201"/>
      <c r="B48" s="147" t="s">
        <v>52</v>
      </c>
      <c r="C48" s="23">
        <f>SUM(E48:I48)</f>
        <v>7000</v>
      </c>
      <c r="D48" s="148">
        <v>7400</v>
      </c>
      <c r="E48" s="155" t="s">
        <v>0</v>
      </c>
      <c r="F48" s="155" t="s">
        <v>0</v>
      </c>
      <c r="G48" s="156">
        <v>7000</v>
      </c>
      <c r="H48" s="155"/>
      <c r="I48" s="134"/>
    </row>
    <row r="49" spans="1:9" ht="24" thickBot="1" x14ac:dyDescent="0.3">
      <c r="A49" s="157"/>
      <c r="B49" s="158" t="s">
        <v>53</v>
      </c>
      <c r="C49" s="159">
        <f t="shared" ref="C49:I49" si="4">SUM(C44:C48)</f>
        <v>67900</v>
      </c>
      <c r="D49" s="160">
        <f t="shared" si="4"/>
        <v>14800</v>
      </c>
      <c r="E49" s="161">
        <f t="shared" si="4"/>
        <v>18900</v>
      </c>
      <c r="F49" s="161">
        <f t="shared" si="4"/>
        <v>4000</v>
      </c>
      <c r="G49" s="161">
        <f t="shared" si="4"/>
        <v>17000</v>
      </c>
      <c r="H49" s="161">
        <f t="shared" si="4"/>
        <v>20000</v>
      </c>
      <c r="I49" s="162">
        <f t="shared" si="4"/>
        <v>8000</v>
      </c>
    </row>
    <row r="50" spans="1:9" ht="24" thickBot="1" x14ac:dyDescent="0.3">
      <c r="A50" s="163"/>
      <c r="B50" s="202" t="s">
        <v>54</v>
      </c>
      <c r="C50" s="203"/>
      <c r="D50" s="203"/>
      <c r="E50" s="203"/>
      <c r="F50" s="203"/>
      <c r="G50" s="203"/>
      <c r="H50" s="203"/>
      <c r="I50" s="204"/>
    </row>
    <row r="51" spans="1:9" ht="23.25" x14ac:dyDescent="0.25">
      <c r="A51" s="82">
        <v>1</v>
      </c>
      <c r="B51" s="164" t="s">
        <v>55</v>
      </c>
      <c r="C51" s="23">
        <f>SUM(E51:I51)</f>
        <v>55000</v>
      </c>
      <c r="D51" s="165" t="s">
        <v>0</v>
      </c>
      <c r="E51" s="166" t="s">
        <v>0</v>
      </c>
      <c r="F51" s="167">
        <v>40000</v>
      </c>
      <c r="G51" s="168"/>
      <c r="H51" s="25">
        <v>15000</v>
      </c>
      <c r="I51" s="116"/>
    </row>
    <row r="52" spans="1:9" ht="23.25" x14ac:dyDescent="0.25">
      <c r="A52" s="82">
        <v>2</v>
      </c>
      <c r="B52" s="169" t="s">
        <v>56</v>
      </c>
      <c r="C52" s="30">
        <f>SUM(E52:I52)</f>
        <v>23330</v>
      </c>
      <c r="D52" s="170" t="s">
        <v>0</v>
      </c>
      <c r="E52" s="72" t="s">
        <v>0</v>
      </c>
      <c r="F52" s="31" t="s">
        <v>0</v>
      </c>
      <c r="G52" s="67">
        <v>23330</v>
      </c>
      <c r="H52" s="30"/>
      <c r="I52" s="123"/>
    </row>
    <row r="53" spans="1:9" ht="23.25" x14ac:dyDescent="0.25">
      <c r="A53" s="82">
        <v>3</v>
      </c>
      <c r="B53" s="169" t="s">
        <v>57</v>
      </c>
      <c r="C53" s="30">
        <f>SUM(E53:I53)</f>
        <v>64440</v>
      </c>
      <c r="D53" s="170"/>
      <c r="E53" s="72">
        <v>14440</v>
      </c>
      <c r="F53" s="31" t="s">
        <v>0</v>
      </c>
      <c r="G53" s="67"/>
      <c r="H53" s="30"/>
      <c r="I53" s="171">
        <v>50000</v>
      </c>
    </row>
    <row r="54" spans="1:9" ht="24" thickBot="1" x14ac:dyDescent="0.3">
      <c r="A54" s="172">
        <v>4</v>
      </c>
      <c r="B54" s="173" t="s">
        <v>58</v>
      </c>
      <c r="C54" s="30">
        <f>SUM(E54:I54)</f>
        <v>12500</v>
      </c>
      <c r="D54" s="174"/>
      <c r="E54" s="175"/>
      <c r="F54" s="132">
        <v>12500</v>
      </c>
      <c r="G54" s="67"/>
      <c r="H54" s="30"/>
      <c r="I54" s="123"/>
    </row>
    <row r="55" spans="1:9" ht="24" thickBot="1" x14ac:dyDescent="0.3">
      <c r="A55" s="14"/>
      <c r="B55" s="176" t="s">
        <v>59</v>
      </c>
      <c r="C55" s="141">
        <f t="shared" ref="C55:I55" si="5">SUM(C51:C54)</f>
        <v>155270</v>
      </c>
      <c r="D55" s="177">
        <f t="shared" si="5"/>
        <v>0</v>
      </c>
      <c r="E55" s="178">
        <f t="shared" si="5"/>
        <v>14440</v>
      </c>
      <c r="F55" s="141">
        <f t="shared" si="5"/>
        <v>52500</v>
      </c>
      <c r="G55" s="140">
        <f t="shared" si="5"/>
        <v>23330</v>
      </c>
      <c r="H55" s="140">
        <f t="shared" si="5"/>
        <v>15000</v>
      </c>
      <c r="I55" s="141">
        <f t="shared" si="5"/>
        <v>50000</v>
      </c>
    </row>
    <row r="56" spans="1:9" ht="24" thickBot="1" x14ac:dyDescent="0.4">
      <c r="A56" s="179"/>
      <c r="B56" s="180" t="s">
        <v>60</v>
      </c>
      <c r="C56" s="181">
        <f t="shared" ref="C56:I56" si="6">C33+C42+C49+C55</f>
        <v>6223087</v>
      </c>
      <c r="D56" s="182">
        <f t="shared" si="6"/>
        <v>1338900</v>
      </c>
      <c r="E56" s="183">
        <f t="shared" si="6"/>
        <v>1321042</v>
      </c>
      <c r="F56" s="181">
        <f t="shared" si="6"/>
        <v>2451411</v>
      </c>
      <c r="G56" s="184">
        <f t="shared" si="6"/>
        <v>829388</v>
      </c>
      <c r="H56" s="184">
        <f t="shared" si="6"/>
        <v>834088</v>
      </c>
      <c r="I56" s="185">
        <f t="shared" si="6"/>
        <v>842158</v>
      </c>
    </row>
    <row r="57" spans="1:9" ht="24" thickBot="1" x14ac:dyDescent="0.4">
      <c r="A57" s="186"/>
      <c r="B57" s="187" t="s">
        <v>61</v>
      </c>
      <c r="C57" s="188"/>
      <c r="D57" s="189"/>
      <c r="E57" s="189"/>
      <c r="F57" s="190"/>
      <c r="G57" s="190"/>
      <c r="H57" s="191"/>
      <c r="I57" s="192"/>
    </row>
    <row r="58" spans="1:9" ht="41.25" customHeight="1" x14ac:dyDescent="0.25">
      <c r="B58" s="193"/>
      <c r="C58" s="194"/>
      <c r="D58" s="194"/>
      <c r="E58" s="194" t="s">
        <v>0</v>
      </c>
      <c r="F58" s="194" t="s">
        <v>0</v>
      </c>
      <c r="G58" s="194" t="s">
        <v>0</v>
      </c>
      <c r="H58" s="194" t="s">
        <v>0</v>
      </c>
      <c r="I58" s="194" t="s">
        <v>0</v>
      </c>
    </row>
    <row r="78" spans="4:8" x14ac:dyDescent="0.25">
      <c r="D78" s="195"/>
      <c r="E78" s="195"/>
      <c r="F78" s="195"/>
      <c r="G78" s="195"/>
      <c r="H78" s="195"/>
    </row>
  </sheetData>
  <mergeCells count="9">
    <mergeCell ref="F2:I2"/>
    <mergeCell ref="B43:I43"/>
    <mergeCell ref="A45:A48"/>
    <mergeCell ref="B50:I50"/>
    <mergeCell ref="A3:I3"/>
    <mergeCell ref="B18:I18"/>
    <mergeCell ref="B34:I34"/>
    <mergeCell ref="A35:A36"/>
    <mergeCell ref="A37:A40"/>
  </mergeCells>
  <pageMargins left="0.31496062992125984" right="0.31496062992125984" top="0.35" bottom="0.19685039370078741" header="0.31496062992125984" footer="0.21"/>
  <pageSetup paperSize="9" scale="6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zmiana 11.2021</vt:lpstr>
      <vt:lpstr>'zmiana 11.2021'!Obszar_wydruku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Sylwia</cp:lastModifiedBy>
  <cp:lastPrinted>2022-01-03T07:31:06Z</cp:lastPrinted>
  <dcterms:created xsi:type="dcterms:W3CDTF">2021-12-21T07:17:39Z</dcterms:created>
  <dcterms:modified xsi:type="dcterms:W3CDTF">2022-01-03T07:33:12Z</dcterms:modified>
</cp:coreProperties>
</file>