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 07.2022" sheetId="4" r:id="rId1"/>
    <sheet name="Arkusz1" sheetId="1" r:id="rId2"/>
    <sheet name="Arkusz2" sheetId="2" r:id="rId3"/>
    <sheet name="Arkusz3" sheetId="3" r:id="rId4"/>
  </sheets>
  <definedNames>
    <definedName name="_xlnm.Print_Area" localSheetId="0">'plan 07.2022'!$A$1:$I$53</definedName>
  </definedNames>
  <calcPr calcId="152511" iterateDelta="1E-4"/>
</workbook>
</file>

<file path=xl/calcChain.xml><?xml version="1.0" encoding="utf-8"?>
<calcChain xmlns="http://schemas.openxmlformats.org/spreadsheetml/2006/main">
  <c r="F9" i="4" l="1"/>
  <c r="C9" i="4" s="1"/>
  <c r="D6" i="4"/>
  <c r="D5" i="4" s="1"/>
  <c r="E6" i="4"/>
  <c r="E5" i="4" s="1"/>
  <c r="F6" i="4"/>
  <c r="G6" i="4"/>
  <c r="H6" i="4"/>
  <c r="I6" i="4"/>
  <c r="D7" i="4"/>
  <c r="G7" i="4"/>
  <c r="G5" i="4" s="1"/>
  <c r="H7" i="4"/>
  <c r="I7" i="4"/>
  <c r="I5" i="4" s="1"/>
  <c r="D8" i="4"/>
  <c r="E8" i="4"/>
  <c r="C8" i="4" s="1"/>
  <c r="F8" i="4"/>
  <c r="C10" i="4"/>
  <c r="C11" i="4"/>
  <c r="C12" i="4"/>
  <c r="C13" i="4"/>
  <c r="C16" i="4"/>
  <c r="C17" i="4"/>
  <c r="C18" i="4"/>
  <c r="C19" i="4"/>
  <c r="C20" i="4"/>
  <c r="C21" i="4"/>
  <c r="C22" i="4"/>
  <c r="E23" i="4"/>
  <c r="E30" i="4" s="1"/>
  <c r="E52" i="4" s="1"/>
  <c r="F23" i="4"/>
  <c r="F30" i="4" s="1"/>
  <c r="H23" i="4"/>
  <c r="I23" i="4"/>
  <c r="C24" i="4"/>
  <c r="C25" i="4"/>
  <c r="F25" i="4"/>
  <c r="G25" i="4"/>
  <c r="F26" i="4"/>
  <c r="C26" i="4" s="1"/>
  <c r="C27" i="4"/>
  <c r="E28" i="4"/>
  <c r="C28" i="4" s="1"/>
  <c r="C29" i="4"/>
  <c r="G29" i="4"/>
  <c r="D30" i="4"/>
  <c r="G30" i="4"/>
  <c r="H30" i="4"/>
  <c r="I30" i="4"/>
  <c r="I52" i="4" s="1"/>
  <c r="C33" i="4"/>
  <c r="C35" i="4"/>
  <c r="C36" i="4"/>
  <c r="C37" i="4"/>
  <c r="D38" i="4"/>
  <c r="E38" i="4"/>
  <c r="F38" i="4"/>
  <c r="G38" i="4"/>
  <c r="H38" i="4"/>
  <c r="I38" i="4"/>
  <c r="C40" i="4"/>
  <c r="C42" i="4"/>
  <c r="C45" i="4" s="1"/>
  <c r="C43" i="4"/>
  <c r="C44" i="4"/>
  <c r="D45" i="4"/>
  <c r="E45" i="4"/>
  <c r="F45" i="4"/>
  <c r="G45" i="4"/>
  <c r="H45" i="4"/>
  <c r="I45" i="4"/>
  <c r="C47" i="4"/>
  <c r="C48" i="4"/>
  <c r="C49" i="4"/>
  <c r="C50" i="4"/>
  <c r="D51" i="4"/>
  <c r="E51" i="4"/>
  <c r="F51" i="4"/>
  <c r="G51" i="4"/>
  <c r="H51" i="4"/>
  <c r="I51" i="4"/>
  <c r="F52" i="4" l="1"/>
  <c r="C51" i="4"/>
  <c r="C38" i="4"/>
  <c r="H52" i="4"/>
  <c r="D52" i="4"/>
  <c r="C7" i="4"/>
  <c r="G52" i="4"/>
  <c r="C23" i="4"/>
  <c r="C30" i="4" s="1"/>
  <c r="C52" i="4" s="1"/>
  <c r="H5" i="4"/>
  <c r="C6" i="4"/>
  <c r="F5" i="4"/>
  <c r="C5" i="4"/>
</calcChain>
</file>

<file path=xl/comments1.xml><?xml version="1.0" encoding="utf-8"?>
<comments xmlns="http://schemas.openxmlformats.org/spreadsheetml/2006/main">
  <authors>
    <author>Autor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Prezes: przeniesiono niewykorzystane środki z 2020r.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Wod. Lutomia i współfin. Komorów EKO-WOD i Boleścin Łaszczyk</t>
        </r>
      </text>
    </comment>
  </commentList>
</comments>
</file>

<file path=xl/sharedStrings.xml><?xml version="1.0" encoding="utf-8"?>
<sst xmlns="http://schemas.openxmlformats.org/spreadsheetml/2006/main" count="108" uniqueCount="60">
  <si>
    <t>Bystrzyca Dolna, 07.2022 rok</t>
  </si>
  <si>
    <t>OGÓŁEM WYDATKI</t>
  </si>
  <si>
    <t>RAZEM SPRZĘT</t>
  </si>
  <si>
    <t xml:space="preserve"> </t>
  </si>
  <si>
    <t xml:space="preserve">sprężarka tłokowa na SUW </t>
  </si>
  <si>
    <t>urządzenia i narzędzia do prac wod-kan</t>
  </si>
  <si>
    <t>modernizacja sprzętu komput. i biurowego</t>
  </si>
  <si>
    <t>WNiP</t>
  </si>
  <si>
    <t>Zakup sprzętu i oprogramowania</t>
  </si>
  <si>
    <t>RAZEM</t>
  </si>
  <si>
    <t xml:space="preserve"> - Grodziszcze , Krzyżowa, Mokrzeszów</t>
  </si>
  <si>
    <t xml:space="preserve"> - Pszenno, Wilków, Makowice</t>
  </si>
  <si>
    <t xml:space="preserve"> - Witoszów  Dolny, Górny     </t>
  </si>
  <si>
    <t>Zakup pomp do przepompowni ścieków:</t>
  </si>
  <si>
    <t xml:space="preserve">Monitoring oczyszczalni ścieków w Krzyżowej </t>
  </si>
  <si>
    <t>Przedsięwzięcia racjonalizujące wprowadzanie ścieków</t>
  </si>
  <si>
    <t xml:space="preserve">RAZEM </t>
  </si>
  <si>
    <t xml:space="preserve"> - ujęcie Jagodnik </t>
  </si>
  <si>
    <t xml:space="preserve"> - ujęcie Komorów </t>
  </si>
  <si>
    <t xml:space="preserve"> - ujęcie Miłochów </t>
  </si>
  <si>
    <t>Zakup agregatów głębinowych</t>
  </si>
  <si>
    <t xml:space="preserve"> - pompy przewałowe</t>
  </si>
  <si>
    <t>Zakup pomp na SUW Jagodnik</t>
  </si>
  <si>
    <t>Przedsięwzięcia racjonalizujące zużycie wody</t>
  </si>
  <si>
    <t>Wykup sieci wod-kan od inwestorów</t>
  </si>
  <si>
    <t>kompensacja mocy biernej na obiektach</t>
  </si>
  <si>
    <t>Inwestycje w odnawialne źródła energii (ujęcia wody, pompownie)</t>
  </si>
  <si>
    <t>Rozbudowa sieci wod-kan w Komorowie (przepięcia)</t>
  </si>
  <si>
    <t>Rozbudowa sieci wodociągowej i kanalizacyjnej  w Gogołowie, Lutomi Górnej, komorowiei Boleścinie</t>
  </si>
  <si>
    <t>Przebudowa sieci wodociagowej i kanalizacyjnej w Mokrzeszowie</t>
  </si>
  <si>
    <t>Modernizacja przepompowni i oczyszczalni ścieków w Krzyżowej</t>
  </si>
  <si>
    <t>Rozbudowa SUW Komorów</t>
  </si>
  <si>
    <t>Renowacja studni głębinowej / likwidacja / budowa nowej studni</t>
  </si>
  <si>
    <t>Modernizacja pompowni wody Witoszów Dolny, Witoszów Górny i Pogorzała</t>
  </si>
  <si>
    <t xml:space="preserve">Modernizacja pompowni wody w Wieruszowie wraz z budową zbiornika </t>
  </si>
  <si>
    <t>Modernizacja pompowni w Lutomi</t>
  </si>
  <si>
    <t>Przedsięwzięcia rozwojowo-modernizacyjne</t>
  </si>
  <si>
    <t>Wydatki:</t>
  </si>
  <si>
    <t>Refundacja z PROW II</t>
  </si>
  <si>
    <t>Refundacja z PROW I</t>
  </si>
  <si>
    <t>Fundusz Pracy</t>
  </si>
  <si>
    <t>Współfinansowanie inwestycji/zbycie środków trwałych</t>
  </si>
  <si>
    <t>Kredyt/leasing</t>
  </si>
  <si>
    <t>podwyższenie kapitału</t>
  </si>
  <si>
    <t>zysk</t>
  </si>
  <si>
    <t>Środki własne z amortyzacji w latach bieżących zł</t>
  </si>
  <si>
    <t>Żródła finansowania:</t>
  </si>
  <si>
    <t>2025 r.</t>
  </si>
  <si>
    <t>2024 r.</t>
  </si>
  <si>
    <t>2023 r.</t>
  </si>
  <si>
    <t>2022 r.</t>
  </si>
  <si>
    <t>2021 r.</t>
  </si>
  <si>
    <t>wykonanie w 2020 r.</t>
  </si>
  <si>
    <t>Wartość zadania</t>
  </si>
  <si>
    <t>Nazwa zadania</t>
  </si>
  <si>
    <t>Lp</t>
  </si>
  <si>
    <t xml:space="preserve"> Harmonogram wieloletniego planu rozwoju i modernizacji urządzeń wodociągowych i kanalizacyjnych będących w posiadaniu Świdnickiego Gminnego Przedsiębiorstwa Komunalnego Sp. z o.o. na lata 2021 - 2025</t>
  </si>
  <si>
    <t>Budowa kanalizacji sanitarnej w Opoczce w ramach PROW I  zadanie nr 1</t>
  </si>
  <si>
    <t>Budowa odcinka kanalizacji sanitarnej w Opoczce w ramach PROW I  zadanie nr 2</t>
  </si>
  <si>
    <t xml:space="preserve"> Załącznik do uchwały Nr LXIII/615/2022 Rady Gminy Świdnica z dnia 5 sierpnia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</si>
</sst>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\-??\ _z_ł_-;_-@_-"/>
    <numFmt numFmtId="165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8"/>
      <name val="Times New Roman"/>
      <family val="1"/>
      <charset val="238"/>
    </font>
    <font>
      <sz val="10"/>
      <name val="Arial CE"/>
      <family val="2"/>
      <charset val="238"/>
    </font>
    <font>
      <sz val="18"/>
      <name val="Times New Roman CE"/>
      <family val="1"/>
      <charset val="238"/>
    </font>
    <font>
      <sz val="16"/>
      <name val="Times New Roman CE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b/>
      <i/>
      <sz val="18"/>
      <name val="Times New Roman"/>
      <family val="1"/>
      <charset val="238"/>
    </font>
    <font>
      <sz val="11"/>
      <name val="Calibri"/>
      <family val="2"/>
      <charset val="238"/>
    </font>
    <font>
      <i/>
      <sz val="18"/>
      <name val="Times New Roman"/>
      <family val="1"/>
      <charset val="238"/>
    </font>
    <font>
      <sz val="16"/>
      <name val="Calibri"/>
      <family val="2"/>
      <charset val="238"/>
    </font>
    <font>
      <sz val="16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1" fillId="0" borderId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212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4" fontId="4" fillId="0" borderId="3" xfId="1" applyNumberFormat="1" applyFont="1" applyFill="1" applyBorder="1" applyAlignment="1" applyProtection="1"/>
    <xf numFmtId="0" fontId="6" fillId="0" borderId="3" xfId="2" applyFont="1" applyBorder="1"/>
    <xf numFmtId="0" fontId="7" fillId="0" borderId="4" xfId="2" applyFont="1" applyBorder="1"/>
    <xf numFmtId="0" fontId="4" fillId="0" borderId="4" xfId="0" applyFont="1" applyBorder="1"/>
    <xf numFmtId="4" fontId="8" fillId="2" borderId="5" xfId="1" applyNumberFormat="1" applyFont="1" applyFill="1" applyBorder="1" applyAlignment="1" applyProtection="1">
      <alignment horizontal="center"/>
    </xf>
    <xf numFmtId="4" fontId="8" fillId="2" borderId="4" xfId="1" applyNumberFormat="1" applyFont="1" applyFill="1" applyBorder="1" applyAlignment="1" applyProtection="1">
      <alignment horizontal="center"/>
    </xf>
    <xf numFmtId="4" fontId="8" fillId="2" borderId="6" xfId="1" applyNumberFormat="1" applyFont="1" applyFill="1" applyBorder="1" applyAlignment="1" applyProtection="1">
      <alignment horizontal="center"/>
    </xf>
    <xf numFmtId="4" fontId="9" fillId="2" borderId="2" xfId="1" applyNumberFormat="1" applyFont="1" applyFill="1" applyBorder="1" applyAlignment="1" applyProtection="1">
      <alignment horizontal="center"/>
    </xf>
    <xf numFmtId="4" fontId="9" fillId="3" borderId="6" xfId="1" applyNumberFormat="1" applyFont="1" applyFill="1" applyBorder="1" applyAlignment="1" applyProtection="1">
      <alignment horizontal="center"/>
    </xf>
    <xf numFmtId="0" fontId="8" fillId="2" borderId="7" xfId="0" applyFont="1" applyFill="1" applyBorder="1"/>
    <xf numFmtId="0" fontId="4" fillId="0" borderId="8" xfId="0" applyFont="1" applyFill="1" applyBorder="1"/>
    <xf numFmtId="4" fontId="8" fillId="0" borderId="5" xfId="1" applyNumberFormat="1" applyFont="1" applyFill="1" applyBorder="1" applyAlignment="1" applyProtection="1">
      <alignment horizontal="center" vertical="center"/>
    </xf>
    <xf numFmtId="4" fontId="8" fillId="0" borderId="4" xfId="1" applyNumberFormat="1" applyFont="1" applyFill="1" applyBorder="1" applyAlignment="1" applyProtection="1">
      <alignment horizontal="center" vertical="center"/>
    </xf>
    <xf numFmtId="4" fontId="8" fillId="0" borderId="3" xfId="1" applyNumberFormat="1" applyFont="1" applyFill="1" applyBorder="1" applyAlignment="1" applyProtection="1">
      <alignment horizontal="center" vertical="center"/>
    </xf>
    <xf numFmtId="4" fontId="8" fillId="3" borderId="5" xfId="1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9" xfId="0" applyFont="1" applyBorder="1"/>
    <xf numFmtId="4" fontId="10" fillId="0" borderId="10" xfId="0" applyNumberFormat="1" applyFont="1" applyBorder="1" applyAlignment="1">
      <alignment horizontal="center" vertical="center"/>
    </xf>
    <xf numFmtId="4" fontId="10" fillId="0" borderId="11" xfId="1" applyNumberFormat="1" applyFont="1" applyFill="1" applyBorder="1" applyAlignment="1" applyProtection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4" fontId="10" fillId="0" borderId="13" xfId="1" applyNumberFormat="1" applyFont="1" applyFill="1" applyBorder="1" applyAlignment="1" applyProtection="1">
      <alignment horizontal="center" vertical="center"/>
    </xf>
    <xf numFmtId="4" fontId="10" fillId="3" borderId="14" xfId="1" applyNumberFormat="1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15" xfId="1" applyNumberFormat="1" applyFont="1" applyFill="1" applyBorder="1" applyAlignment="1" applyProtection="1">
      <alignment horizontal="center" vertical="center"/>
    </xf>
    <xf numFmtId="4" fontId="10" fillId="3" borderId="10" xfId="1" applyNumberFormat="1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16" xfId="0" applyFont="1" applyBorder="1"/>
    <xf numFmtId="4" fontId="10" fillId="0" borderId="17" xfId="0" applyNumberFormat="1" applyFont="1" applyBorder="1" applyAlignment="1">
      <alignment horizontal="center" vertical="center"/>
    </xf>
    <xf numFmtId="4" fontId="10" fillId="0" borderId="18" xfId="1" applyNumberFormat="1" applyFont="1" applyFill="1" applyBorder="1" applyAlignment="1" applyProtection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4" fontId="10" fillId="0" borderId="19" xfId="1" applyNumberFormat="1" applyFont="1" applyFill="1" applyBorder="1" applyAlignment="1" applyProtection="1">
      <alignment horizontal="center" vertical="center"/>
    </xf>
    <xf numFmtId="4" fontId="10" fillId="3" borderId="20" xfId="1" applyNumberFormat="1" applyFont="1" applyFill="1" applyBorder="1" applyAlignment="1" applyProtection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0" fontId="8" fillId="0" borderId="2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24" xfId="0" applyFont="1" applyBorder="1"/>
    <xf numFmtId="4" fontId="4" fillId="4" borderId="25" xfId="1" applyNumberFormat="1" applyFont="1" applyFill="1" applyBorder="1" applyAlignment="1" applyProtection="1">
      <alignment horizontal="center" vertical="center"/>
    </xf>
    <xf numFmtId="4" fontId="4" fillId="4" borderId="26" xfId="1" applyNumberFormat="1" applyFont="1" applyFill="1" applyBorder="1" applyAlignment="1" applyProtection="1">
      <alignment horizontal="center" vertical="center"/>
    </xf>
    <xf numFmtId="4" fontId="4" fillId="3" borderId="15" xfId="1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4" fontId="4" fillId="4" borderId="14" xfId="1" applyNumberFormat="1" applyFont="1" applyFill="1" applyBorder="1" applyAlignment="1" applyProtection="1">
      <alignment horizontal="center" vertical="center"/>
    </xf>
    <xf numFmtId="4" fontId="4" fillId="4" borderId="10" xfId="1" applyNumberFormat="1" applyFont="1" applyFill="1" applyBorder="1" applyAlignment="1" applyProtection="1">
      <alignment horizontal="center" vertical="center"/>
    </xf>
    <xf numFmtId="4" fontId="4" fillId="4" borderId="12" xfId="1" applyNumberFormat="1" applyFont="1" applyFill="1" applyBorder="1" applyAlignment="1" applyProtection="1">
      <alignment horizontal="center" vertical="center"/>
    </xf>
    <xf numFmtId="4" fontId="4" fillId="4" borderId="11" xfId="1" applyNumberFormat="1" applyFont="1" applyFill="1" applyBorder="1" applyAlignment="1" applyProtection="1">
      <alignment horizontal="center" vertical="center"/>
    </xf>
    <xf numFmtId="0" fontId="13" fillId="0" borderId="10" xfId="0" applyFont="1" applyBorder="1"/>
    <xf numFmtId="0" fontId="13" fillId="0" borderId="11" xfId="0" applyFont="1" applyBorder="1"/>
    <xf numFmtId="4" fontId="4" fillId="4" borderId="17" xfId="1" applyNumberFormat="1" applyFont="1" applyFill="1" applyBorder="1" applyAlignment="1" applyProtection="1">
      <alignment horizontal="center" vertical="center"/>
    </xf>
    <xf numFmtId="0" fontId="13" fillId="0" borderId="18" xfId="0" applyFont="1" applyBorder="1"/>
    <xf numFmtId="4" fontId="4" fillId="4" borderId="20" xfId="1" applyNumberFormat="1" applyFont="1" applyFill="1" applyBorder="1" applyAlignment="1" applyProtection="1">
      <alignment horizontal="center" vertical="center"/>
    </xf>
    <xf numFmtId="4" fontId="4" fillId="3" borderId="19" xfId="1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>
      <alignment wrapText="1"/>
    </xf>
    <xf numFmtId="0" fontId="4" fillId="0" borderId="17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4" fontId="8" fillId="0" borderId="22" xfId="1" applyNumberFormat="1" applyFont="1" applyFill="1" applyBorder="1" applyAlignment="1" applyProtection="1">
      <alignment horizontal="center" vertical="center"/>
    </xf>
    <xf numFmtId="4" fontId="8" fillId="0" borderId="23" xfId="1" applyNumberFormat="1" applyFont="1" applyFill="1" applyBorder="1" applyAlignment="1" applyProtection="1">
      <alignment horizontal="center" vertical="center"/>
    </xf>
    <xf numFmtId="4" fontId="8" fillId="3" borderId="28" xfId="1" applyNumberFormat="1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/>
    </xf>
    <xf numFmtId="0" fontId="15" fillId="0" borderId="11" xfId="0" applyFont="1" applyBorder="1"/>
    <xf numFmtId="4" fontId="10" fillId="0" borderId="11" xfId="0" applyNumberFormat="1" applyFont="1" applyBorder="1" applyAlignment="1">
      <alignment horizontal="center"/>
    </xf>
    <xf numFmtId="4" fontId="10" fillId="0" borderId="10" xfId="1" applyNumberFormat="1" applyFont="1" applyFill="1" applyBorder="1" applyAlignment="1" applyProtection="1">
      <alignment horizontal="center" vertical="center"/>
    </xf>
    <xf numFmtId="4" fontId="10" fillId="3" borderId="15" xfId="1" applyNumberFormat="1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left" wrapText="1"/>
    </xf>
    <xf numFmtId="165" fontId="10" fillId="0" borderId="10" xfId="1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4" fontId="15" fillId="0" borderId="11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/>
    </xf>
    <xf numFmtId="4" fontId="10" fillId="3" borderId="15" xfId="0" applyNumberFormat="1" applyFont="1" applyFill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0" fontId="15" fillId="0" borderId="18" xfId="0" applyFont="1" applyBorder="1"/>
    <xf numFmtId="4" fontId="10" fillId="0" borderId="18" xfId="0" applyNumberFormat="1" applyFont="1" applyBorder="1" applyAlignment="1">
      <alignment horizontal="center"/>
    </xf>
    <xf numFmtId="165" fontId="10" fillId="0" borderId="20" xfId="0" applyNumberFormat="1" applyFont="1" applyBorder="1" applyAlignment="1">
      <alignment horizontal="center"/>
    </xf>
    <xf numFmtId="4" fontId="10" fillId="3" borderId="19" xfId="0" applyNumberFormat="1" applyFont="1" applyFill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 wrapText="1"/>
    </xf>
    <xf numFmtId="4" fontId="9" fillId="0" borderId="6" xfId="1" applyNumberFormat="1" applyFont="1" applyFill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9" fillId="3" borderId="6" xfId="1" applyNumberFormat="1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4" fontId="10" fillId="4" borderId="26" xfId="1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/>
    </xf>
    <xf numFmtId="0" fontId="2" fillId="0" borderId="10" xfId="0" applyFont="1" applyBorder="1"/>
    <xf numFmtId="4" fontId="10" fillId="0" borderId="13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10" fillId="4" borderId="12" xfId="1" applyNumberFormat="1" applyFont="1" applyFill="1" applyBorder="1" applyAlignment="1" applyProtection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4" fontId="10" fillId="4" borderId="11" xfId="1" applyNumberFormat="1" applyFont="1" applyFill="1" applyBorder="1" applyAlignment="1" applyProtection="1">
      <alignment horizontal="center" vertical="center"/>
    </xf>
    <xf numFmtId="4" fontId="10" fillId="3" borderId="33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wrapText="1"/>
    </xf>
    <xf numFmtId="4" fontId="10" fillId="3" borderId="13" xfId="0" applyNumberFormat="1" applyFont="1" applyFill="1" applyBorder="1" applyAlignment="1">
      <alignment horizontal="center" vertical="center"/>
    </xf>
    <xf numFmtId="4" fontId="10" fillId="3" borderId="12" xfId="0" applyNumberFormat="1" applyFont="1" applyFill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4" borderId="27" xfId="1" applyNumberFormat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>
      <alignment horizontal="center" vertical="center"/>
    </xf>
    <xf numFmtId="4" fontId="10" fillId="4" borderId="10" xfId="1" applyNumberFormat="1" applyFont="1" applyFill="1" applyBorder="1" applyAlignment="1" applyProtection="1">
      <alignment horizontal="center" vertical="center"/>
    </xf>
    <xf numFmtId="4" fontId="10" fillId="4" borderId="15" xfId="1" applyNumberFormat="1" applyFont="1" applyFill="1" applyBorder="1" applyAlignment="1" applyProtection="1">
      <alignment horizontal="center" vertical="center"/>
    </xf>
    <xf numFmtId="4" fontId="10" fillId="3" borderId="11" xfId="1" applyNumberFormat="1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" fontId="10" fillId="4" borderId="15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4" fontId="10" fillId="4" borderId="10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/>
    </xf>
    <xf numFmtId="4" fontId="10" fillId="5" borderId="8" xfId="1" applyNumberFormat="1" applyFont="1" applyFill="1" applyBorder="1" applyAlignment="1" applyProtection="1">
      <alignment horizontal="center" vertical="center"/>
    </xf>
    <xf numFmtId="0" fontId="2" fillId="0" borderId="8" xfId="0" applyFont="1" applyBorder="1"/>
    <xf numFmtId="4" fontId="11" fillId="0" borderId="11" xfId="1" applyNumberFormat="1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>
      <alignment horizontal="left" wrapText="1"/>
    </xf>
    <xf numFmtId="0" fontId="2" fillId="0" borderId="17" xfId="0" applyFont="1" applyBorder="1"/>
    <xf numFmtId="4" fontId="10" fillId="0" borderId="34" xfId="1" applyNumberFormat="1" applyFont="1" applyFill="1" applyBorder="1" applyAlignment="1" applyProtection="1">
      <alignment horizontal="center" vertical="center"/>
    </xf>
    <xf numFmtId="0" fontId="15" fillId="0" borderId="17" xfId="0" applyFont="1" applyBorder="1"/>
    <xf numFmtId="4" fontId="10" fillId="0" borderId="17" xfId="1" applyNumberFormat="1" applyFont="1" applyFill="1" applyBorder="1" applyAlignment="1" applyProtection="1">
      <alignment horizontal="center" vertical="center"/>
    </xf>
    <xf numFmtId="4" fontId="10" fillId="0" borderId="35" xfId="1" applyNumberFormat="1" applyFont="1" applyFill="1" applyBorder="1" applyAlignment="1" applyProtection="1">
      <alignment horizontal="center" vertical="center"/>
    </xf>
    <xf numFmtId="4" fontId="10" fillId="3" borderId="35" xfId="1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4" fillId="2" borderId="28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left"/>
    </xf>
    <xf numFmtId="0" fontId="2" fillId="0" borderId="25" xfId="0" applyFont="1" applyBorder="1"/>
    <xf numFmtId="4" fontId="11" fillId="4" borderId="25" xfId="0" applyNumberFormat="1" applyFont="1" applyFill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4" fontId="10" fillId="4" borderId="20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15" fillId="0" borderId="11" xfId="0" applyFont="1" applyBorder="1" applyAlignment="1">
      <alignment vertical="center"/>
    </xf>
    <xf numFmtId="4" fontId="10" fillId="3" borderId="15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0" fillId="0" borderId="8" xfId="0" applyBorder="1"/>
    <xf numFmtId="0" fontId="4" fillId="0" borderId="20" xfId="0" applyFont="1" applyBorder="1" applyAlignment="1">
      <alignment horizont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35" xfId="0" applyNumberFormat="1" applyFont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3" borderId="3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7" fillId="0" borderId="3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9" fillId="0" borderId="0" xfId="0" applyFont="1" applyBorder="1" applyAlignment="1">
      <alignment wrapText="1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4" fillId="4" borderId="1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</cellXfs>
  <cellStyles count="10">
    <cellStyle name="Dziesiętny 2" xfId="1"/>
    <cellStyle name="Dziesiętny 2 2" xfId="3"/>
    <cellStyle name="Dziesiętny 3" xfId="4"/>
    <cellStyle name="Normalny" xfId="0" builtinId="0"/>
    <cellStyle name="Normalny 2" xfId="5"/>
    <cellStyle name="Normalny 3" xfId="6"/>
    <cellStyle name="Normalny_Arkusz5" xfId="2"/>
    <cellStyle name="Procentowy 2" xfId="7"/>
    <cellStyle name="Procentowy 3" xfId="8"/>
    <cellStyle name="Walutowy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zoomScale="85" zoomScaleNormal="85" workbookViewId="0">
      <selection activeCell="H1" sqref="H1:I1"/>
    </sheetView>
  </sheetViews>
  <sheetFormatPr defaultRowHeight="15" x14ac:dyDescent="0.25"/>
  <cols>
    <col min="1" max="1" width="5.140625" customWidth="1"/>
    <col min="2" max="2" width="63" customWidth="1"/>
    <col min="3" max="3" width="21.5703125" customWidth="1"/>
    <col min="4" max="5" width="19" customWidth="1"/>
    <col min="6" max="9" width="19.85546875" customWidth="1"/>
    <col min="10" max="10" width="5.42578125" customWidth="1"/>
    <col min="11" max="11" width="5.140625" customWidth="1"/>
  </cols>
  <sheetData>
    <row r="1" spans="1:9" ht="62.25" customHeight="1" thickBot="1" x14ac:dyDescent="0.3">
      <c r="E1" s="1" t="s">
        <v>3</v>
      </c>
      <c r="G1" s="189"/>
      <c r="H1" s="202" t="s">
        <v>59</v>
      </c>
      <c r="I1" s="202"/>
    </row>
    <row r="2" spans="1:9" ht="45.75" customHeight="1" thickBot="1" x14ac:dyDescent="0.3">
      <c r="A2" s="203" t="s">
        <v>56</v>
      </c>
      <c r="B2" s="204"/>
      <c r="C2" s="204"/>
      <c r="D2" s="204"/>
      <c r="E2" s="204"/>
      <c r="F2" s="204"/>
      <c r="G2" s="205"/>
      <c r="H2" s="205"/>
      <c r="I2" s="206"/>
    </row>
    <row r="3" spans="1:9" ht="41.25" thickBot="1" x14ac:dyDescent="0.3">
      <c r="A3" s="188" t="s">
        <v>55</v>
      </c>
      <c r="B3" s="187" t="s">
        <v>54</v>
      </c>
      <c r="C3" s="186" t="s">
        <v>53</v>
      </c>
      <c r="D3" s="185" t="s">
        <v>52</v>
      </c>
      <c r="E3" s="184" t="s">
        <v>51</v>
      </c>
      <c r="F3" s="183" t="s">
        <v>50</v>
      </c>
      <c r="G3" s="183" t="s">
        <v>49</v>
      </c>
      <c r="H3" s="182" t="s">
        <v>48</v>
      </c>
      <c r="I3" s="181" t="s">
        <v>47</v>
      </c>
    </row>
    <row r="4" spans="1:9" ht="24" thickBot="1" x14ac:dyDescent="0.3">
      <c r="A4" s="178">
        <v>1</v>
      </c>
      <c r="B4" s="180">
        <v>2</v>
      </c>
      <c r="C4" s="178">
        <v>3</v>
      </c>
      <c r="D4" s="179">
        <v>4</v>
      </c>
      <c r="E4" s="178">
        <v>5</v>
      </c>
      <c r="F4" s="177">
        <v>6</v>
      </c>
      <c r="G4" s="176">
        <v>7</v>
      </c>
      <c r="H4" s="23">
        <v>8</v>
      </c>
      <c r="I4" s="175">
        <v>9</v>
      </c>
    </row>
    <row r="5" spans="1:9" ht="24" thickBot="1" x14ac:dyDescent="0.4">
      <c r="A5" s="174"/>
      <c r="B5" s="173" t="s">
        <v>46</v>
      </c>
      <c r="C5" s="170">
        <f>SUM(C6:C13)</f>
        <v>6915863</v>
      </c>
      <c r="D5" s="172">
        <f>SUM(D6:D12)</f>
        <v>1338900</v>
      </c>
      <c r="E5" s="170">
        <f>SUM(E6:E13)</f>
        <v>1106740</v>
      </c>
      <c r="F5" s="170">
        <f>SUM(F6:F13)</f>
        <v>2317857</v>
      </c>
      <c r="G5" s="171">
        <f>SUM(G6:G13)</f>
        <v>1224726</v>
      </c>
      <c r="H5" s="171">
        <f>SUM(H6:H13)</f>
        <v>825122</v>
      </c>
      <c r="I5" s="170">
        <f>SUM(I6:I13)</f>
        <v>1441418</v>
      </c>
    </row>
    <row r="6" spans="1:9" ht="23.25" x14ac:dyDescent="0.35">
      <c r="A6" s="169">
        <v>1</v>
      </c>
      <c r="B6" s="168" t="s">
        <v>45</v>
      </c>
      <c r="C6" s="44">
        <f t="shared" ref="C6:C13" si="0">SUM(E6:I6)</f>
        <v>1983835</v>
      </c>
      <c r="D6" s="167">
        <f>518550-95178-3125</f>
        <v>420247</v>
      </c>
      <c r="E6" s="39">
        <f>460627-96802-7500-310838</f>
        <v>45487</v>
      </c>
      <c r="F6" s="39">
        <f>567209-96802-7500-275458</f>
        <v>187449</v>
      </c>
      <c r="G6" s="166">
        <f>631735-96802-7500</f>
        <v>527433</v>
      </c>
      <c r="H6" s="39">
        <f>683922-96802-7500</f>
        <v>579620</v>
      </c>
      <c r="I6" s="39">
        <f>740648-96802</f>
        <v>643846</v>
      </c>
    </row>
    <row r="7" spans="1:9" ht="23.25" x14ac:dyDescent="0.35">
      <c r="A7" s="161">
        <v>2</v>
      </c>
      <c r="B7" s="162" t="s">
        <v>44</v>
      </c>
      <c r="C7" s="44">
        <f t="shared" si="0"/>
        <v>732376</v>
      </c>
      <c r="D7" s="159">
        <f>360400-62875-13172</f>
        <v>284353</v>
      </c>
      <c r="E7" s="25">
        <v>0</v>
      </c>
      <c r="F7" s="25">
        <v>0</v>
      </c>
      <c r="G7" s="33">
        <f>514600-85500-201798</f>
        <v>227302</v>
      </c>
      <c r="H7" s="25">
        <f>467300-20000-201798</f>
        <v>245502</v>
      </c>
      <c r="I7" s="25">
        <f>461370-201798</f>
        <v>259572</v>
      </c>
    </row>
    <row r="8" spans="1:9" ht="23.25" x14ac:dyDescent="0.35">
      <c r="A8" s="164">
        <v>3</v>
      </c>
      <c r="B8" s="162" t="s">
        <v>43</v>
      </c>
      <c r="C8" s="44">
        <f t="shared" si="0"/>
        <v>2105054</v>
      </c>
      <c r="D8" s="159">
        <f>1010000+200000-200000-375700</f>
        <v>634300</v>
      </c>
      <c r="E8" s="25">
        <f>500000+450000-315265</f>
        <v>634735</v>
      </c>
      <c r="F8" s="33">
        <f>300000+632319</f>
        <v>932319</v>
      </c>
      <c r="G8" s="165"/>
      <c r="H8" s="25"/>
      <c r="I8" s="25">
        <v>538000</v>
      </c>
    </row>
    <row r="9" spans="1:9" ht="23.25" x14ac:dyDescent="0.35">
      <c r="A9" s="164">
        <v>4</v>
      </c>
      <c r="B9" s="162" t="s">
        <v>42</v>
      </c>
      <c r="C9" s="44">
        <f t="shared" si="0"/>
        <v>1466991</v>
      </c>
      <c r="D9" s="159"/>
      <c r="E9" s="25" t="s">
        <v>3</v>
      </c>
      <c r="F9" s="33">
        <f>705000+292000</f>
        <v>997000</v>
      </c>
      <c r="G9" s="33">
        <v>469991</v>
      </c>
      <c r="H9" s="25"/>
      <c r="I9" s="163"/>
    </row>
    <row r="10" spans="1:9" ht="23.25" x14ac:dyDescent="0.35">
      <c r="A10" s="161">
        <v>5</v>
      </c>
      <c r="B10" s="162" t="s">
        <v>41</v>
      </c>
      <c r="C10" s="44">
        <f t="shared" si="0"/>
        <v>267089</v>
      </c>
      <c r="D10" s="159" t="s">
        <v>3</v>
      </c>
      <c r="E10" s="25">
        <v>66000</v>
      </c>
      <c r="F10" s="33">
        <v>201089</v>
      </c>
      <c r="G10" s="33" t="s">
        <v>3</v>
      </c>
      <c r="H10" s="25"/>
      <c r="I10" s="107"/>
    </row>
    <row r="11" spans="1:9" ht="23.25" x14ac:dyDescent="0.35">
      <c r="A11" s="161">
        <v>6</v>
      </c>
      <c r="B11" s="162" t="s">
        <v>40</v>
      </c>
      <c r="C11" s="44">
        <f t="shared" si="0"/>
        <v>14440</v>
      </c>
      <c r="D11" s="159"/>
      <c r="E11" s="25">
        <v>14440</v>
      </c>
      <c r="F11" s="158"/>
      <c r="G11" s="158"/>
      <c r="H11" s="128"/>
      <c r="I11" s="107"/>
    </row>
    <row r="12" spans="1:9" ht="23.25" x14ac:dyDescent="0.35">
      <c r="A12" s="161">
        <v>7</v>
      </c>
      <c r="B12" s="160" t="s">
        <v>39</v>
      </c>
      <c r="C12" s="44">
        <f t="shared" si="0"/>
        <v>346078</v>
      </c>
      <c r="D12" s="159"/>
      <c r="E12" s="25">
        <v>346078</v>
      </c>
      <c r="F12" s="158"/>
      <c r="G12" s="158"/>
      <c r="H12" s="128"/>
      <c r="I12" s="107"/>
    </row>
    <row r="13" spans="1:9" ht="24" thickBot="1" x14ac:dyDescent="0.4">
      <c r="A13" s="157">
        <v>8</v>
      </c>
      <c r="B13" s="156" t="s">
        <v>38</v>
      </c>
      <c r="C13" s="100">
        <f t="shared" si="0"/>
        <v>0</v>
      </c>
      <c r="D13" s="155"/>
      <c r="E13" s="154">
        <v>0</v>
      </c>
      <c r="F13" s="153"/>
      <c r="G13" s="152" t="s">
        <v>3</v>
      </c>
      <c r="H13" s="151" t="s">
        <v>3</v>
      </c>
      <c r="I13" s="150"/>
    </row>
    <row r="14" spans="1:9" ht="24" thickBot="1" x14ac:dyDescent="0.4">
      <c r="A14" s="145"/>
      <c r="B14" s="149" t="s">
        <v>37</v>
      </c>
      <c r="C14" s="146" t="s">
        <v>3</v>
      </c>
      <c r="D14" s="146"/>
      <c r="E14" s="148"/>
      <c r="F14" s="146"/>
      <c r="G14" s="147"/>
      <c r="H14" s="146"/>
      <c r="I14" s="146"/>
    </row>
    <row r="15" spans="1:9" ht="23.25" customHeight="1" thickBot="1" x14ac:dyDescent="0.4">
      <c r="A15" s="145"/>
      <c r="B15" s="207" t="s">
        <v>36</v>
      </c>
      <c r="C15" s="208"/>
      <c r="D15" s="208"/>
      <c r="E15" s="208"/>
      <c r="F15" s="208"/>
      <c r="G15" s="208"/>
      <c r="H15" s="208"/>
      <c r="I15" s="209"/>
    </row>
    <row r="16" spans="1:9" ht="23.25" x14ac:dyDescent="0.35">
      <c r="A16" s="69">
        <v>1</v>
      </c>
      <c r="B16" s="144" t="s">
        <v>35</v>
      </c>
      <c r="C16" s="39">
        <f t="shared" ref="C16:C29" si="1">SUM(E16:I16)</f>
        <v>68500</v>
      </c>
      <c r="D16" s="143" t="s">
        <v>3</v>
      </c>
      <c r="E16" s="142">
        <v>68500</v>
      </c>
      <c r="F16" s="141" t="s">
        <v>3</v>
      </c>
      <c r="G16" s="140"/>
      <c r="H16" s="139"/>
      <c r="I16" s="138"/>
    </row>
    <row r="17" spans="1:9" ht="40.5" x14ac:dyDescent="0.3">
      <c r="A17" s="132">
        <v>3</v>
      </c>
      <c r="B17" s="137" t="s">
        <v>34</v>
      </c>
      <c r="C17" s="44">
        <f t="shared" si="1"/>
        <v>0</v>
      </c>
      <c r="D17" s="125">
        <v>572200</v>
      </c>
      <c r="E17" s="26"/>
      <c r="F17" s="25"/>
      <c r="G17" s="25"/>
      <c r="H17" s="114"/>
      <c r="I17" s="107"/>
    </row>
    <row r="18" spans="1:9" ht="40.5" x14ac:dyDescent="0.3">
      <c r="A18" s="132">
        <v>4</v>
      </c>
      <c r="B18" s="137" t="s">
        <v>33</v>
      </c>
      <c r="C18" s="44">
        <f t="shared" si="1"/>
        <v>80000</v>
      </c>
      <c r="D18" s="125">
        <v>128000</v>
      </c>
      <c r="E18" s="136" t="s">
        <v>3</v>
      </c>
      <c r="F18" s="79" t="s">
        <v>3</v>
      </c>
      <c r="G18" s="135"/>
      <c r="H18" s="34">
        <v>80000</v>
      </c>
      <c r="I18" s="79" t="s">
        <v>3</v>
      </c>
    </row>
    <row r="19" spans="1:9" ht="40.5" x14ac:dyDescent="0.25">
      <c r="A19" s="132">
        <v>5</v>
      </c>
      <c r="B19" s="126" t="s">
        <v>32</v>
      </c>
      <c r="C19" s="44">
        <f t="shared" si="1"/>
        <v>137911</v>
      </c>
      <c r="D19" s="125">
        <v>23500</v>
      </c>
      <c r="E19" s="115">
        <v>56400</v>
      </c>
      <c r="F19" s="123">
        <v>81511</v>
      </c>
      <c r="G19" s="123"/>
      <c r="H19" s="124"/>
      <c r="I19" s="107"/>
    </row>
    <row r="20" spans="1:9" ht="23.25" x14ac:dyDescent="0.25">
      <c r="A20" s="132">
        <v>6</v>
      </c>
      <c r="B20" s="126" t="s">
        <v>31</v>
      </c>
      <c r="C20" s="44">
        <f t="shared" si="1"/>
        <v>777000</v>
      </c>
      <c r="D20" s="125"/>
      <c r="E20" s="115" t="s">
        <v>3</v>
      </c>
      <c r="F20" s="123">
        <v>39000</v>
      </c>
      <c r="G20" s="123" t="s">
        <v>3</v>
      </c>
      <c r="I20" s="134">
        <v>738000</v>
      </c>
    </row>
    <row r="21" spans="1:9" ht="37.5" customHeight="1" x14ac:dyDescent="0.25">
      <c r="A21" s="132">
        <v>7</v>
      </c>
      <c r="B21" s="131" t="s">
        <v>30</v>
      </c>
      <c r="C21" s="44">
        <f t="shared" si="1"/>
        <v>80000</v>
      </c>
      <c r="D21" s="130" t="s">
        <v>3</v>
      </c>
      <c r="E21" s="115" t="s">
        <v>3</v>
      </c>
      <c r="F21" s="129" t="s">
        <v>3</v>
      </c>
      <c r="G21" s="25" t="s">
        <v>3</v>
      </c>
      <c r="H21" s="127"/>
      <c r="I21" s="133">
        <v>80000</v>
      </c>
    </row>
    <row r="22" spans="1:9" ht="40.5" x14ac:dyDescent="0.25">
      <c r="A22" s="132">
        <v>8</v>
      </c>
      <c r="B22" s="131" t="s">
        <v>29</v>
      </c>
      <c r="C22" s="44">
        <f t="shared" si="1"/>
        <v>0</v>
      </c>
      <c r="D22" s="130">
        <v>117200</v>
      </c>
      <c r="E22" s="115"/>
      <c r="F22" s="129" t="s">
        <v>3</v>
      </c>
      <c r="G22" s="128"/>
      <c r="H22" s="127"/>
      <c r="I22" s="107"/>
    </row>
    <row r="23" spans="1:9" ht="40.5" customHeight="1" x14ac:dyDescent="0.25">
      <c r="A23" s="37">
        <v>9</v>
      </c>
      <c r="B23" s="126" t="s">
        <v>28</v>
      </c>
      <c r="C23" s="44">
        <f t="shared" si="1"/>
        <v>1648080</v>
      </c>
      <c r="D23" s="125">
        <v>323200</v>
      </c>
      <c r="E23" s="115">
        <f>54900+325800+13900+248300+6500+10700+40400</f>
        <v>700500</v>
      </c>
      <c r="F23" s="123">
        <f>58730+279322+147346</f>
        <v>485398</v>
      </c>
      <c r="G23" s="123">
        <v>107800</v>
      </c>
      <c r="H23" s="124">
        <f>152088+71034-80000</f>
        <v>143122</v>
      </c>
      <c r="I23" s="123">
        <f>250000-38740</f>
        <v>211260</v>
      </c>
    </row>
    <row r="24" spans="1:9" ht="36" customHeight="1" x14ac:dyDescent="0.25">
      <c r="A24" s="113">
        <v>10</v>
      </c>
      <c r="B24" s="112" t="s">
        <v>27</v>
      </c>
      <c r="C24" s="44">
        <f t="shared" si="1"/>
        <v>22400</v>
      </c>
      <c r="D24" s="122">
        <v>160000</v>
      </c>
      <c r="E24" s="121">
        <v>22400</v>
      </c>
      <c r="F24" s="120" t="s">
        <v>3</v>
      </c>
      <c r="G24" s="120"/>
      <c r="H24" s="114"/>
      <c r="I24" s="107"/>
    </row>
    <row r="25" spans="1:9" ht="39" customHeight="1" x14ac:dyDescent="0.25">
      <c r="A25" s="210">
        <v>11</v>
      </c>
      <c r="B25" s="117" t="s">
        <v>57</v>
      </c>
      <c r="C25" s="44">
        <f t="shared" si="1"/>
        <v>1920120</v>
      </c>
      <c r="D25" s="119"/>
      <c r="E25" s="110">
        <v>64500</v>
      </c>
      <c r="F25" s="109">
        <f>1504120+24000-64500-500000</f>
        <v>963620</v>
      </c>
      <c r="G25" s="109">
        <f>500000+392000</f>
        <v>892000</v>
      </c>
      <c r="H25" s="114"/>
      <c r="I25" s="107"/>
    </row>
    <row r="26" spans="1:9" ht="41.25" customHeight="1" x14ac:dyDescent="0.25">
      <c r="A26" s="211"/>
      <c r="B26" s="117" t="s">
        <v>58</v>
      </c>
      <c r="C26" s="44">
        <f t="shared" si="1"/>
        <v>378880</v>
      </c>
      <c r="D26" s="118"/>
      <c r="E26" s="110">
        <v>3800</v>
      </c>
      <c r="F26" s="109">
        <f>378880-3800</f>
        <v>375080</v>
      </c>
      <c r="G26" s="109"/>
      <c r="H26" s="114"/>
      <c r="I26" s="107"/>
    </row>
    <row r="27" spans="1:9" ht="48" customHeight="1" x14ac:dyDescent="0.25">
      <c r="A27" s="113">
        <v>12</v>
      </c>
      <c r="B27" s="117" t="s">
        <v>26</v>
      </c>
      <c r="C27" s="44">
        <f t="shared" si="1"/>
        <v>171600</v>
      </c>
      <c r="D27" s="116"/>
      <c r="E27" s="115">
        <v>8100</v>
      </c>
      <c r="F27" s="25">
        <v>163500</v>
      </c>
      <c r="G27" s="25"/>
      <c r="H27" s="114"/>
      <c r="I27" s="107"/>
    </row>
    <row r="28" spans="1:9" ht="33.75" customHeight="1" x14ac:dyDescent="0.25">
      <c r="A28" s="113">
        <v>13</v>
      </c>
      <c r="B28" s="112" t="s">
        <v>25</v>
      </c>
      <c r="C28" s="44">
        <f t="shared" si="1"/>
        <v>60650</v>
      </c>
      <c r="D28" s="111"/>
      <c r="E28" s="110">
        <f>6000+13100</f>
        <v>19100</v>
      </c>
      <c r="F28" s="109">
        <v>41550</v>
      </c>
      <c r="G28" s="109"/>
      <c r="H28" s="108"/>
      <c r="I28" s="107"/>
    </row>
    <row r="29" spans="1:9" ht="24" thickBot="1" x14ac:dyDescent="0.3">
      <c r="A29" s="106">
        <v>14</v>
      </c>
      <c r="B29" s="105" t="s">
        <v>24</v>
      </c>
      <c r="C29" s="102">
        <f t="shared" si="1"/>
        <v>1244552</v>
      </c>
      <c r="D29" s="104"/>
      <c r="E29" s="103">
        <v>116600</v>
      </c>
      <c r="F29" s="102">
        <v>50198</v>
      </c>
      <c r="G29" s="102">
        <f>231258-61662</f>
        <v>169596</v>
      </c>
      <c r="H29" s="101">
        <v>554000</v>
      </c>
      <c r="I29" s="100">
        <v>354158</v>
      </c>
    </row>
    <row r="30" spans="1:9" ht="24" thickBot="1" x14ac:dyDescent="0.3">
      <c r="A30" s="99"/>
      <c r="B30" s="98" t="s">
        <v>16</v>
      </c>
      <c r="C30" s="94">
        <f t="shared" ref="C30:I30" si="2">SUM(C16:C29)</f>
        <v>6589693</v>
      </c>
      <c r="D30" s="97">
        <f t="shared" si="2"/>
        <v>1324100</v>
      </c>
      <c r="E30" s="96">
        <f t="shared" si="2"/>
        <v>1059900</v>
      </c>
      <c r="F30" s="94">
        <f t="shared" si="2"/>
        <v>2199857</v>
      </c>
      <c r="G30" s="94">
        <f t="shared" si="2"/>
        <v>1169396</v>
      </c>
      <c r="H30" s="95">
        <f t="shared" si="2"/>
        <v>777122</v>
      </c>
      <c r="I30" s="94">
        <f t="shared" si="2"/>
        <v>1383418</v>
      </c>
    </row>
    <row r="31" spans="1:9" ht="24" customHeight="1" thickBot="1" x14ac:dyDescent="0.3">
      <c r="A31" s="70"/>
      <c r="B31" s="199" t="s">
        <v>23</v>
      </c>
      <c r="C31" s="200"/>
      <c r="D31" s="200"/>
      <c r="E31" s="200"/>
      <c r="F31" s="200"/>
      <c r="G31" s="200"/>
      <c r="H31" s="200"/>
      <c r="I31" s="201"/>
    </row>
    <row r="32" spans="1:9" ht="21" x14ac:dyDescent="0.35">
      <c r="A32" s="190">
        <v>1</v>
      </c>
      <c r="B32" s="93" t="s">
        <v>22</v>
      </c>
      <c r="C32" s="92" t="s">
        <v>3</v>
      </c>
      <c r="D32" s="91"/>
      <c r="E32" s="90"/>
      <c r="F32" s="89"/>
      <c r="G32" s="88"/>
      <c r="H32" s="87"/>
      <c r="I32" s="38"/>
    </row>
    <row r="33" spans="1:9" ht="21" x14ac:dyDescent="0.3">
      <c r="A33" s="191"/>
      <c r="B33" s="81" t="s">
        <v>21</v>
      </c>
      <c r="C33" s="44">
        <f>SUM(E33:I33)</f>
        <v>21500</v>
      </c>
      <c r="D33" s="86" t="s">
        <v>3</v>
      </c>
      <c r="E33" s="85"/>
      <c r="F33" s="78">
        <v>8500</v>
      </c>
      <c r="G33" s="84"/>
      <c r="H33" s="76">
        <v>13000</v>
      </c>
      <c r="I33" s="24"/>
    </row>
    <row r="34" spans="1:9" ht="21" x14ac:dyDescent="0.35">
      <c r="A34" s="192">
        <v>2</v>
      </c>
      <c r="B34" s="83" t="s">
        <v>20</v>
      </c>
      <c r="C34" s="44" t="s">
        <v>3</v>
      </c>
      <c r="D34" s="80"/>
      <c r="E34" s="82"/>
      <c r="F34" s="78"/>
      <c r="G34" s="77"/>
      <c r="H34" s="76"/>
      <c r="I34" s="24"/>
    </row>
    <row r="35" spans="1:9" ht="20.25" x14ac:dyDescent="0.3">
      <c r="A35" s="192"/>
      <c r="B35" s="81" t="s">
        <v>19</v>
      </c>
      <c r="C35" s="44">
        <f>SUM(E35:I35)</f>
        <v>22900</v>
      </c>
      <c r="D35" s="80" t="s">
        <v>3</v>
      </c>
      <c r="E35" s="79">
        <v>7900</v>
      </c>
      <c r="F35" s="78" t="s">
        <v>3</v>
      </c>
      <c r="G35" s="26">
        <v>15000</v>
      </c>
      <c r="H35" s="76"/>
      <c r="I35" s="24"/>
    </row>
    <row r="36" spans="1:9" ht="21" x14ac:dyDescent="0.35">
      <c r="A36" s="192"/>
      <c r="B36" s="81" t="s">
        <v>18</v>
      </c>
      <c r="C36" s="44">
        <f>SUM(E36:I36)</f>
        <v>19000</v>
      </c>
      <c r="D36" s="80" t="s">
        <v>3</v>
      </c>
      <c r="E36" s="79">
        <v>0</v>
      </c>
      <c r="F36" s="26">
        <v>19000</v>
      </c>
      <c r="G36" s="77"/>
      <c r="H36" s="79"/>
      <c r="I36" s="24"/>
    </row>
    <row r="37" spans="1:9" ht="21.75" thickBot="1" x14ac:dyDescent="0.4">
      <c r="A37" s="192"/>
      <c r="B37" s="81" t="s">
        <v>17</v>
      </c>
      <c r="C37" s="44">
        <f>SUM(E37:I37)</f>
        <v>5600</v>
      </c>
      <c r="D37" s="80"/>
      <c r="E37" s="79">
        <v>5600</v>
      </c>
      <c r="F37" s="78" t="s">
        <v>3</v>
      </c>
      <c r="G37" s="77"/>
      <c r="H37" s="76"/>
      <c r="I37" s="24"/>
    </row>
    <row r="38" spans="1:9" ht="24" thickBot="1" x14ac:dyDescent="0.3">
      <c r="A38" s="75"/>
      <c r="B38" s="74" t="s">
        <v>16</v>
      </c>
      <c r="C38" s="72">
        <f t="shared" ref="C38:I38" si="3">SUM(C33:C37)</f>
        <v>69000</v>
      </c>
      <c r="D38" s="73">
        <f t="shared" si="3"/>
        <v>0</v>
      </c>
      <c r="E38" s="72">
        <f t="shared" si="3"/>
        <v>13500</v>
      </c>
      <c r="F38" s="71">
        <f t="shared" si="3"/>
        <v>27500</v>
      </c>
      <c r="G38" s="19">
        <f t="shared" si="3"/>
        <v>15000</v>
      </c>
      <c r="H38" s="19">
        <f t="shared" si="3"/>
        <v>13000</v>
      </c>
      <c r="I38" s="18">
        <f t="shared" si="3"/>
        <v>0</v>
      </c>
    </row>
    <row r="39" spans="1:9" ht="24" customHeight="1" thickBot="1" x14ac:dyDescent="0.3">
      <c r="A39" s="70"/>
      <c r="B39" s="193" t="s">
        <v>15</v>
      </c>
      <c r="C39" s="194"/>
      <c r="D39" s="194"/>
      <c r="E39" s="194"/>
      <c r="F39" s="194"/>
      <c r="G39" s="194"/>
      <c r="H39" s="194"/>
      <c r="I39" s="195"/>
    </row>
    <row r="40" spans="1:9" ht="43.5" customHeight="1" x14ac:dyDescent="0.35">
      <c r="A40" s="69">
        <v>1</v>
      </c>
      <c r="B40" s="68" t="s">
        <v>14</v>
      </c>
      <c r="C40" s="44">
        <f>SUM(E40:I40)</f>
        <v>20000</v>
      </c>
      <c r="D40" s="67"/>
      <c r="E40" s="66"/>
      <c r="F40" s="66" t="s">
        <v>3</v>
      </c>
      <c r="G40" s="65"/>
      <c r="H40" s="64">
        <v>20000</v>
      </c>
      <c r="I40" s="38"/>
    </row>
    <row r="41" spans="1:9" ht="23.25" x14ac:dyDescent="0.25">
      <c r="A41" s="196">
        <v>2</v>
      </c>
      <c r="B41" s="57" t="s">
        <v>13</v>
      </c>
      <c r="C41" s="44" t="s">
        <v>3</v>
      </c>
      <c r="D41" s="56"/>
      <c r="E41" s="59"/>
      <c r="F41" s="62"/>
      <c r="G41" s="63"/>
      <c r="H41" s="62"/>
      <c r="I41" s="24"/>
    </row>
    <row r="42" spans="1:9" ht="23.25" x14ac:dyDescent="0.25">
      <c r="A42" s="196"/>
      <c r="B42" s="57" t="s">
        <v>12</v>
      </c>
      <c r="C42" s="44">
        <f>SUM(E42:I42)</f>
        <v>28900</v>
      </c>
      <c r="D42" s="56">
        <v>7400</v>
      </c>
      <c r="E42" s="59">
        <v>18900</v>
      </c>
      <c r="F42" s="59" t="s">
        <v>3</v>
      </c>
      <c r="G42" s="61">
        <v>10000</v>
      </c>
      <c r="H42" s="59"/>
      <c r="I42" s="24"/>
    </row>
    <row r="43" spans="1:9" ht="23.25" x14ac:dyDescent="0.25">
      <c r="A43" s="197"/>
      <c r="B43" s="57" t="s">
        <v>11</v>
      </c>
      <c r="C43" s="44">
        <f>SUM(E43:I43)</f>
        <v>12000</v>
      </c>
      <c r="D43" s="56"/>
      <c r="E43" s="58" t="s">
        <v>3</v>
      </c>
      <c r="F43" s="58">
        <v>4000</v>
      </c>
      <c r="G43" s="60" t="s">
        <v>3</v>
      </c>
      <c r="H43" s="59"/>
      <c r="I43" s="58">
        <v>8000</v>
      </c>
    </row>
    <row r="44" spans="1:9" ht="24" thickBot="1" x14ac:dyDescent="0.3">
      <c r="A44" s="198"/>
      <c r="B44" s="57" t="s">
        <v>10</v>
      </c>
      <c r="C44" s="44">
        <f>SUM(E44:I44)</f>
        <v>7000</v>
      </c>
      <c r="D44" s="56">
        <v>7400</v>
      </c>
      <c r="E44" s="54" t="s">
        <v>3</v>
      </c>
      <c r="F44" s="54" t="s">
        <v>3</v>
      </c>
      <c r="G44" s="55">
        <v>7000</v>
      </c>
      <c r="H44" s="54"/>
      <c r="I44" s="53"/>
    </row>
    <row r="45" spans="1:9" ht="24" thickBot="1" x14ac:dyDescent="0.3">
      <c r="A45" s="52"/>
      <c r="B45" s="51" t="s">
        <v>9</v>
      </c>
      <c r="C45" s="50">
        <f t="shared" ref="C45:I45" si="4">SUM(C40:C44)</f>
        <v>67900</v>
      </c>
      <c r="D45" s="49">
        <f t="shared" si="4"/>
        <v>14800</v>
      </c>
      <c r="E45" s="48">
        <f t="shared" si="4"/>
        <v>18900</v>
      </c>
      <c r="F45" s="48">
        <f t="shared" si="4"/>
        <v>4000</v>
      </c>
      <c r="G45" s="48">
        <f t="shared" si="4"/>
        <v>17000</v>
      </c>
      <c r="H45" s="48">
        <f t="shared" si="4"/>
        <v>20000</v>
      </c>
      <c r="I45" s="47">
        <f t="shared" si="4"/>
        <v>8000</v>
      </c>
    </row>
    <row r="46" spans="1:9" ht="24" thickBot="1" x14ac:dyDescent="0.3">
      <c r="A46" s="46"/>
      <c r="B46" s="199" t="s">
        <v>8</v>
      </c>
      <c r="C46" s="200"/>
      <c r="D46" s="200"/>
      <c r="E46" s="200"/>
      <c r="F46" s="200"/>
      <c r="G46" s="200"/>
      <c r="H46" s="200"/>
      <c r="I46" s="201"/>
    </row>
    <row r="47" spans="1:9" ht="23.25" x14ac:dyDescent="0.25">
      <c r="A47" s="37">
        <v>1</v>
      </c>
      <c r="B47" s="45" t="s">
        <v>7</v>
      </c>
      <c r="C47" s="44">
        <f>SUM(E47:I47)</f>
        <v>90000</v>
      </c>
      <c r="D47" s="43" t="s">
        <v>3</v>
      </c>
      <c r="E47" s="42" t="s">
        <v>3</v>
      </c>
      <c r="F47" s="41">
        <v>75000</v>
      </c>
      <c r="G47" s="40"/>
      <c r="H47" s="39">
        <v>15000</v>
      </c>
      <c r="I47" s="38"/>
    </row>
    <row r="48" spans="1:9" ht="23.25" x14ac:dyDescent="0.25">
      <c r="A48" s="37">
        <v>2</v>
      </c>
      <c r="B48" s="36" t="s">
        <v>6</v>
      </c>
      <c r="C48" s="25">
        <f>SUM(E48:I48)</f>
        <v>23330</v>
      </c>
      <c r="D48" s="35" t="s">
        <v>3</v>
      </c>
      <c r="E48" s="34" t="s">
        <v>3</v>
      </c>
      <c r="F48" s="33" t="s">
        <v>3</v>
      </c>
      <c r="G48" s="26">
        <v>23330</v>
      </c>
      <c r="H48" s="25"/>
      <c r="I48" s="24"/>
    </row>
    <row r="49" spans="1:9" ht="23.25" x14ac:dyDescent="0.25">
      <c r="A49" s="37">
        <v>3</v>
      </c>
      <c r="B49" s="36" t="s">
        <v>5</v>
      </c>
      <c r="C49" s="25">
        <f>SUM(E49:I49)</f>
        <v>75940</v>
      </c>
      <c r="D49" s="35"/>
      <c r="E49" s="34">
        <v>14440</v>
      </c>
      <c r="F49" s="33">
        <v>11500</v>
      </c>
      <c r="G49" s="26"/>
      <c r="H49" s="25"/>
      <c r="I49" s="32">
        <v>50000</v>
      </c>
    </row>
    <row r="50" spans="1:9" ht="24" thickBot="1" x14ac:dyDescent="0.3">
      <c r="A50" s="31">
        <v>4</v>
      </c>
      <c r="B50" s="30" t="s">
        <v>4</v>
      </c>
      <c r="C50" s="25">
        <f>SUM(E50:I50)</f>
        <v>0</v>
      </c>
      <c r="D50" s="29"/>
      <c r="E50" s="28"/>
      <c r="F50" s="27" t="s">
        <v>3</v>
      </c>
      <c r="G50" s="26"/>
      <c r="H50" s="25"/>
      <c r="I50" s="24"/>
    </row>
    <row r="51" spans="1:9" ht="24" thickBot="1" x14ac:dyDescent="0.3">
      <c r="A51" s="23"/>
      <c r="B51" s="22" t="s">
        <v>2</v>
      </c>
      <c r="C51" s="18">
        <f t="shared" ref="C51:I51" si="5">SUM(C47:C50)</f>
        <v>189270</v>
      </c>
      <c r="D51" s="21">
        <f t="shared" si="5"/>
        <v>0</v>
      </c>
      <c r="E51" s="20">
        <f t="shared" si="5"/>
        <v>14440</v>
      </c>
      <c r="F51" s="18">
        <f t="shared" si="5"/>
        <v>86500</v>
      </c>
      <c r="G51" s="19">
        <f t="shared" si="5"/>
        <v>23330</v>
      </c>
      <c r="H51" s="19">
        <f t="shared" si="5"/>
        <v>15000</v>
      </c>
      <c r="I51" s="18">
        <f t="shared" si="5"/>
        <v>50000</v>
      </c>
    </row>
    <row r="52" spans="1:9" ht="24" thickBot="1" x14ac:dyDescent="0.4">
      <c r="A52" s="17"/>
      <c r="B52" s="16" t="s">
        <v>1</v>
      </c>
      <c r="C52" s="13">
        <f t="shared" ref="C52:I52" si="6">C30+C38+C45+C51</f>
        <v>6915863</v>
      </c>
      <c r="D52" s="15">
        <f t="shared" si="6"/>
        <v>1338900</v>
      </c>
      <c r="E52" s="14">
        <f t="shared" si="6"/>
        <v>1106740</v>
      </c>
      <c r="F52" s="13">
        <f t="shared" si="6"/>
        <v>2317857</v>
      </c>
      <c r="G52" s="12">
        <f t="shared" si="6"/>
        <v>1224726</v>
      </c>
      <c r="H52" s="12">
        <f t="shared" si="6"/>
        <v>825122</v>
      </c>
      <c r="I52" s="11">
        <f t="shared" si="6"/>
        <v>1441418</v>
      </c>
    </row>
    <row r="53" spans="1:9" ht="24" thickBot="1" x14ac:dyDescent="0.4">
      <c r="A53" s="10"/>
      <c r="B53" s="9" t="s">
        <v>0</v>
      </c>
      <c r="C53" s="8"/>
      <c r="D53" s="7"/>
      <c r="E53" s="7"/>
      <c r="F53" s="6"/>
      <c r="G53" s="6"/>
      <c r="H53" s="5"/>
      <c r="I53" s="4"/>
    </row>
    <row r="54" spans="1:9" ht="41.25" customHeight="1" x14ac:dyDescent="0.25">
      <c r="B54" s="3"/>
      <c r="C54" s="2"/>
      <c r="D54" s="2" t="s">
        <v>3</v>
      </c>
      <c r="E54" s="2" t="s">
        <v>3</v>
      </c>
      <c r="F54" s="2" t="s">
        <v>3</v>
      </c>
      <c r="G54" s="2" t="s">
        <v>3</v>
      </c>
      <c r="H54" s="2" t="s">
        <v>3</v>
      </c>
      <c r="I54" s="2" t="s">
        <v>3</v>
      </c>
    </row>
    <row r="57" spans="1:9" x14ac:dyDescent="0.25">
      <c r="D57" t="s">
        <v>3</v>
      </c>
      <c r="E57" s="1" t="s">
        <v>3</v>
      </c>
    </row>
    <row r="74" spans="4:8" x14ac:dyDescent="0.25">
      <c r="D74" s="1"/>
      <c r="E74" s="1"/>
      <c r="F74" s="1"/>
      <c r="G74" s="1"/>
      <c r="H74" s="1"/>
    </row>
  </sheetData>
  <mergeCells count="10">
    <mergeCell ref="H1:I1"/>
    <mergeCell ref="A2:I2"/>
    <mergeCell ref="B15:I15"/>
    <mergeCell ref="A25:A26"/>
    <mergeCell ref="B31:I31"/>
    <mergeCell ref="A32:A33"/>
    <mergeCell ref="A34:A37"/>
    <mergeCell ref="B39:I39"/>
    <mergeCell ref="A41:A44"/>
    <mergeCell ref="B46:I46"/>
  </mergeCells>
  <pageMargins left="0.31496062992125984" right="0.31496062992125984" top="0" bottom="0" header="0.19685039370078741" footer="0.19685039370078741"/>
  <pageSetup paperSize="9"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plan 07.2022</vt:lpstr>
      <vt:lpstr>Arkusz1</vt:lpstr>
      <vt:lpstr>Arkusz2</vt:lpstr>
      <vt:lpstr>Arkusz3</vt:lpstr>
      <vt:lpstr>'plan 07.2022'!Obszar_wydruku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2022-08-05T10:03:44Z</dcterms:modified>
</cp:coreProperties>
</file>